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iaalv-my.sharepoint.com/personal/elina_vesele_liaa_gov_lv/Documents/Desktop/Darbs/"/>
    </mc:Choice>
  </mc:AlternateContent>
  <xr:revisionPtr revIDLastSave="52" documentId="8_{0A6EB718-2FB8-4659-833A-91B5BF03960C}" xr6:coauthVersionLast="47" xr6:coauthVersionMax="47" xr10:uidLastSave="{8A2E150E-F166-420F-AD7E-B67F445CCF71}"/>
  <bookViews>
    <workbookView xWindow="-120" yWindow="-120" windowWidth="38640" windowHeight="21120" xr2:uid="{DD63CF4A-4ED0-4236-8FBF-7F42371B2939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6" i="1" l="1"/>
  <c r="A86" i="1"/>
  <c r="A85" i="1"/>
  <c r="A84" i="1"/>
  <c r="A83" i="1"/>
  <c r="A82" i="1"/>
  <c r="A81" i="1"/>
  <c r="H80" i="1"/>
  <c r="A80" i="1"/>
  <c r="L79" i="1"/>
  <c r="A79" i="1"/>
  <c r="L78" i="1"/>
  <c r="A78" i="1"/>
  <c r="A77" i="1"/>
  <c r="H76" i="1"/>
  <c r="A76" i="1"/>
  <c r="A75" i="1"/>
  <c r="I74" i="1"/>
  <c r="A74" i="1"/>
  <c r="I73" i="1"/>
  <c r="A73" i="1"/>
  <c r="A72" i="1"/>
  <c r="A71" i="1"/>
  <c r="I70" i="1"/>
  <c r="H70" i="1"/>
  <c r="A70" i="1"/>
  <c r="A69" i="1"/>
  <c r="H68" i="1"/>
  <c r="A68" i="1"/>
  <c r="H67" i="1"/>
  <c r="A67" i="1"/>
  <c r="I66" i="1"/>
  <c r="A66" i="1"/>
  <c r="K65" i="1"/>
  <c r="I65" i="1"/>
  <c r="A65" i="1"/>
  <c r="L64" i="1"/>
  <c r="I64" i="1"/>
  <c r="H64" i="1"/>
  <c r="A64" i="1"/>
  <c r="K63" i="1"/>
  <c r="H63" i="1"/>
  <c r="A63" i="1"/>
  <c r="A62" i="1"/>
  <c r="A61" i="1"/>
  <c r="A60" i="1"/>
  <c r="A59" i="1"/>
  <c r="A58" i="1"/>
  <c r="K57" i="1"/>
  <c r="I57" i="1"/>
  <c r="H57" i="1"/>
  <c r="A57" i="1"/>
  <c r="A56" i="1"/>
  <c r="A55" i="1"/>
  <c r="A54" i="1"/>
  <c r="A53" i="1"/>
  <c r="L52" i="1"/>
  <c r="H52" i="1"/>
  <c r="A52" i="1"/>
  <c r="L51" i="1"/>
  <c r="I51" i="1"/>
  <c r="H51" i="1"/>
  <c r="A51" i="1"/>
  <c r="L50" i="1"/>
  <c r="A50" i="1"/>
  <c r="L49" i="1"/>
  <c r="A49" i="1"/>
  <c r="A48" i="1"/>
  <c r="A47" i="1"/>
  <c r="A46" i="1"/>
  <c r="L45" i="1"/>
  <c r="A45" i="1"/>
  <c r="L44" i="1"/>
  <c r="I44" i="1"/>
  <c r="A44" i="1"/>
  <c r="L43" i="1"/>
  <c r="A43" i="1"/>
  <c r="L42" i="1"/>
  <c r="A42" i="1"/>
  <c r="L41" i="1"/>
  <c r="H41" i="1"/>
  <c r="A41" i="1"/>
  <c r="L40" i="1"/>
  <c r="I40" i="1"/>
  <c r="H40" i="1"/>
  <c r="A40" i="1"/>
  <c r="L39" i="1"/>
  <c r="A39" i="1"/>
  <c r="L38" i="1"/>
  <c r="A38" i="1"/>
  <c r="K37" i="1"/>
  <c r="A37" i="1"/>
  <c r="A36" i="1"/>
  <c r="L35" i="1"/>
  <c r="A35" i="1"/>
  <c r="L34" i="1"/>
  <c r="A34" i="1"/>
  <c r="L33" i="1"/>
  <c r="A33" i="1"/>
  <c r="L32" i="1"/>
  <c r="A32" i="1"/>
  <c r="A31" i="1"/>
  <c r="H30" i="1"/>
  <c r="A30" i="1"/>
  <c r="A29" i="1"/>
  <c r="L28" i="1"/>
  <c r="A28" i="1"/>
  <c r="I27" i="1"/>
  <c r="A27" i="1"/>
  <c r="L26" i="1"/>
  <c r="H26" i="1"/>
  <c r="A26" i="1"/>
  <c r="A25" i="1"/>
  <c r="L24" i="1"/>
  <c r="A24" i="1"/>
  <c r="L23" i="1"/>
  <c r="A23" i="1"/>
  <c r="L22" i="1"/>
  <c r="A22" i="1"/>
  <c r="I21" i="1"/>
  <c r="A21" i="1"/>
  <c r="L20" i="1"/>
  <c r="H20" i="1"/>
  <c r="A20" i="1"/>
  <c r="L19" i="1"/>
  <c r="H19" i="1"/>
  <c r="A19" i="1"/>
  <c r="A18" i="1"/>
  <c r="A17" i="1"/>
  <c r="A16" i="1"/>
  <c r="A15" i="1"/>
  <c r="H14" i="1"/>
  <c r="A14" i="1"/>
  <c r="L13" i="1"/>
  <c r="H13" i="1"/>
  <c r="A13" i="1"/>
  <c r="L12" i="1"/>
  <c r="A12" i="1"/>
  <c r="K11" i="1"/>
  <c r="A11" i="1"/>
  <c r="K10" i="1"/>
  <c r="A10" i="1"/>
  <c r="K9" i="1"/>
  <c r="A9" i="1"/>
  <c r="K8" i="1"/>
  <c r="A8" i="1"/>
  <c r="K7" i="1"/>
  <c r="A7" i="1"/>
  <c r="K6" i="1"/>
  <c r="A6" i="1"/>
  <c r="K5" i="1"/>
  <c r="A5" i="1"/>
  <c r="K4" i="1"/>
  <c r="A4" i="1"/>
</calcChain>
</file>

<file path=xl/sharedStrings.xml><?xml version="1.0" encoding="utf-8"?>
<sst xmlns="http://schemas.openxmlformats.org/spreadsheetml/2006/main" count="500" uniqueCount="95">
  <si>
    <t>Informācija par ārvalstu komandējumu izdevumiem 2025.gada III ceturksnī</t>
  </si>
  <si>
    <t>Nr.p.k.</t>
  </si>
  <si>
    <t>Amata Nosaukums</t>
  </si>
  <si>
    <t>Mēnesis</t>
  </si>
  <si>
    <t>Dienu skaits</t>
  </si>
  <si>
    <t>Valsts, pilsēta</t>
  </si>
  <si>
    <t>Komandējuma mērķis</t>
  </si>
  <si>
    <t>Finansējuma avots</t>
  </si>
  <si>
    <t>Aviobiļešu klase</t>
  </si>
  <si>
    <t>(izvēlas no saraksta, ja nav – ieraksta)</t>
  </si>
  <si>
    <t>Nodaļas vadītājs - Expo paviljona direktors</t>
  </si>
  <si>
    <t>Jūlijs - Septembris</t>
  </si>
  <si>
    <t>Japāna, Osaka</t>
  </si>
  <si>
    <t>Dalība starptautiskā izstādē</t>
  </si>
  <si>
    <t>Ekonomikas attīstības programma EXPO 2025 Osaka</t>
  </si>
  <si>
    <t>Klientu apkalpošanas speciālists</t>
  </si>
  <si>
    <t>Latvijas ārējās ekonomiskās pārstāvniecības vadītājs</t>
  </si>
  <si>
    <t>Jūlijs</t>
  </si>
  <si>
    <t>Latvija, Rīga</t>
  </si>
  <si>
    <t>Dalība LIAA pārstāvju nedēļā</t>
  </si>
  <si>
    <t>Ekonomiskā</t>
  </si>
  <si>
    <t>Pārstāvniecību finanšu koordinators</t>
  </si>
  <si>
    <t>Vecākais projektu vadītājs</t>
  </si>
  <si>
    <t>Japāna</t>
  </si>
  <si>
    <t>Dalība starptautiskā pasākumā</t>
  </si>
  <si>
    <t>Tūrisma politikas ieviešana</t>
  </si>
  <si>
    <t>Malaizija, Kualalumpura</t>
  </si>
  <si>
    <t>Projekts Nr. Nr. 1.2.3.1/1/23/I/001  "MVU inovatīvas uzņēmējdarbības attīstība"    tiešās EKSP</t>
  </si>
  <si>
    <t>Nodaļas vadītājs</t>
  </si>
  <si>
    <t>Ārējās ekonomiskās politikas ieviešana</t>
  </si>
  <si>
    <t>Japāna, Tokija</t>
  </si>
  <si>
    <t>Diasporas koordinators ekonomikas jautājumos</t>
  </si>
  <si>
    <t>Lielbritānija, Bradforda</t>
  </si>
  <si>
    <t>Pieredzes apmaiņas vizīte</t>
  </si>
  <si>
    <t>Starptautiskās sadarbības nodrošināšana</t>
  </si>
  <si>
    <t>Augusts</t>
  </si>
  <si>
    <t>Delegācijas vizīte</t>
  </si>
  <si>
    <t>CESPI/EM/004/7 - 5.1.1.1.i. investīcija "Pilnvērtīga inovāciju sistēmas pārvaldības modeļa izstrāde un tā nepārtraukta darbināšana"   RRF</t>
  </si>
  <si>
    <t>Somija, Savonlinna</t>
  </si>
  <si>
    <t>CB0600333 - Exploring the New Nordic Tourism possibilities (Jaunā Ziemeļu tūrisma reģiona iespēju izzināšana)</t>
  </si>
  <si>
    <t>Somija, Mikkeli</t>
  </si>
  <si>
    <t>ASV, Las Vegasa</t>
  </si>
  <si>
    <t>Dalība starptautiskā konferencē</t>
  </si>
  <si>
    <t>Expo mārketinga un komunikāciju projektu koordinators</t>
  </si>
  <si>
    <t>Latvija</t>
  </si>
  <si>
    <t>Latvijas ārējās ekonomiskās pārstāvniecības vadītājs investīciju jomā</t>
  </si>
  <si>
    <t>Nodaļas vadītāja vietnieks</t>
  </si>
  <si>
    <t>Vecākais eksperts viedo specializāciju jomā</t>
  </si>
  <si>
    <t>Zviedrija, Lund</t>
  </si>
  <si>
    <t>Norvēģija, Andenes</t>
  </si>
  <si>
    <t>Vecākais investīciju projektu vadītājs</t>
  </si>
  <si>
    <t>Vācija, Hamburga</t>
  </si>
  <si>
    <t>Norvēģija, Larvīka</t>
  </si>
  <si>
    <t>Septembris</t>
  </si>
  <si>
    <t>Dalība forumā</t>
  </si>
  <si>
    <t>Lielbritānija, Mančestera</t>
  </si>
  <si>
    <t>Francija, Montpellier</t>
  </si>
  <si>
    <t>Latvijas un Igaunijas atkrastes vēja enerģijas kopprojekts ELWIND</t>
  </si>
  <si>
    <t>Lielbritānija, Londona</t>
  </si>
  <si>
    <t>Datu analītiķis</t>
  </si>
  <si>
    <t>Austrija, Vīne</t>
  </si>
  <si>
    <t>Dānija, Kopenhāgena</t>
  </si>
  <si>
    <t>Projekts Nr. Nr. 1.2.3.1/1/23/I/001  "MVU inovatīvas uzņēmējdarbības attīstība"    tiešās BI</t>
  </si>
  <si>
    <t>Departamenta direktora vietnieks inovāciju jautājumos</t>
  </si>
  <si>
    <t>Somija, Turku</t>
  </si>
  <si>
    <t>Lietuva, Viļņa</t>
  </si>
  <si>
    <t>Somija, Helsinki</t>
  </si>
  <si>
    <t>Japāna, Nagoja</t>
  </si>
  <si>
    <t>Expo biznesa programmas koordinators</t>
  </si>
  <si>
    <t>Uzbekistāna</t>
  </si>
  <si>
    <t>Projekts Nr.1.2.1.4/1/23/I/001 - Atbalsts tehnoloģiju pārneses sistēmas pilnveidošanai   tiešās</t>
  </si>
  <si>
    <t>Kanāda</t>
  </si>
  <si>
    <t>Vecākais eksporta projektu vadītājs</t>
  </si>
  <si>
    <t>Projekta koordinators</t>
  </si>
  <si>
    <t>Francija, Bordo</t>
  </si>
  <si>
    <t>Mācību komandējums</t>
  </si>
  <si>
    <t>Eiropas Kopienas inicatīvas projekti - EEN (Konkurētspējas un inovāciju programmas projekts"Eiropas Biznesa atbalsta tīkls Latvijā")   āfp</t>
  </si>
  <si>
    <t>Direktora vietnieks - departamenta direktors</t>
  </si>
  <si>
    <t>Ministra vizīte, delegācija</t>
  </si>
  <si>
    <t>Direktors</t>
  </si>
  <si>
    <t>Reģionālās pārstāvniecības vadītājs (Kuldīga)</t>
  </si>
  <si>
    <t>Departamenta direktors</t>
  </si>
  <si>
    <t>Portugāle, Lisabona</t>
  </si>
  <si>
    <t>Nozares pārstāvēšana starptautiskā pasākumā</t>
  </si>
  <si>
    <t>Projekta īstenošana</t>
  </si>
  <si>
    <t>Somija, Tampere</t>
  </si>
  <si>
    <t>Igaunija, Tallina</t>
  </si>
  <si>
    <t>Vācija, Berlīne</t>
  </si>
  <si>
    <t>Francija, Dunkerque</t>
  </si>
  <si>
    <t>Departamenta direktora vietnieks eksporta jautājumos</t>
  </si>
  <si>
    <t>Polija, Gdaņska</t>
  </si>
  <si>
    <r>
      <t xml:space="preserve">Izdevumi par viesnīcu (naktsmītni), </t>
    </r>
    <r>
      <rPr>
        <b/>
        <i/>
        <sz val="10"/>
        <rFont val="Calibri"/>
        <family val="2"/>
        <charset val="186"/>
      </rPr>
      <t>summa</t>
    </r>
  </si>
  <si>
    <r>
      <t xml:space="preserve">Izdevumi par aviobiļetēm, </t>
    </r>
    <r>
      <rPr>
        <b/>
        <i/>
        <sz val="10"/>
        <rFont val="Calibri"/>
        <family val="2"/>
        <charset val="186"/>
      </rPr>
      <t>summa</t>
    </r>
  </si>
  <si>
    <r>
      <t xml:space="preserve">Dienas nauda, </t>
    </r>
    <r>
      <rPr>
        <b/>
        <i/>
        <sz val="10"/>
        <rFont val="Calibri"/>
        <family val="2"/>
        <charset val="186"/>
      </rPr>
      <t>summa</t>
    </r>
  </si>
  <si>
    <r>
      <t xml:space="preserve">Citi komandējuma izdevumi, </t>
    </r>
    <r>
      <rPr>
        <b/>
        <i/>
        <sz val="10"/>
        <rFont val="Calibri"/>
        <family val="2"/>
        <charset val="186"/>
      </rPr>
      <t>summa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</si>
</sst>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\."/>
    <numFmt numFmtId="165" formatCode="#0.00"/>
  </numFmts>
  <fonts count="6" x14ac:knownFonts="1">
    <font>
      <sz val="11"/>
      <color theme="1"/>
      <name val="Aptos Narrow"/>
      <family val="2"/>
      <charset val="186"/>
      <scheme val="minor"/>
    </font>
    <font>
      <sz val="11"/>
      <color rgb="FF006100"/>
      <name val="Aptos Narrow"/>
      <family val="2"/>
      <charset val="186"/>
      <scheme val="minor"/>
    </font>
    <font>
      <b/>
      <sz val="10"/>
      <name val="Calibri"/>
      <family val="2"/>
      <charset val="186"/>
    </font>
    <font>
      <sz val="10"/>
      <name val="Calibri"/>
      <family val="2"/>
      <charset val="186"/>
    </font>
    <font>
      <b/>
      <i/>
      <sz val="10"/>
      <name val="Calibri"/>
      <family val="2"/>
      <charset val="186"/>
    </font>
    <font>
      <sz val="10"/>
      <color rgb="FF006100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 wrapText="1"/>
    </xf>
    <xf numFmtId="0" fontId="3" fillId="0" borderId="9" xfId="1" applyFont="1" applyFill="1" applyBorder="1" applyAlignment="1">
      <alignment horizontal="center" vertical="center"/>
    </xf>
    <xf numFmtId="49" fontId="3" fillId="0" borderId="9" xfId="1" applyNumberFormat="1" applyFont="1" applyFill="1" applyBorder="1" applyAlignment="1">
      <alignment horizontal="center" vertical="center"/>
    </xf>
    <xf numFmtId="164" fontId="3" fillId="0" borderId="9" xfId="1" applyNumberFormat="1" applyFont="1" applyFill="1" applyBorder="1" applyAlignment="1">
      <alignment horizontal="center"/>
    </xf>
    <xf numFmtId="0" fontId="3" fillId="0" borderId="9" xfId="1" applyFont="1" applyFill="1" applyBorder="1" applyAlignment="1">
      <alignment horizontal="center"/>
    </xf>
    <xf numFmtId="49" fontId="3" fillId="0" borderId="9" xfId="1" applyNumberFormat="1" applyFont="1" applyFill="1" applyBorder="1" applyAlignment="1">
      <alignment horizontal="center"/>
    </xf>
    <xf numFmtId="0" fontId="3" fillId="0" borderId="9" xfId="1" applyFont="1" applyFill="1" applyBorder="1" applyAlignment="1">
      <alignment horizontal="center" wrapText="1"/>
    </xf>
    <xf numFmtId="0" fontId="5" fillId="0" borderId="0" xfId="1" applyFont="1" applyFill="1"/>
    <xf numFmtId="49" fontId="3" fillId="0" borderId="9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2" fillId="3" borderId="10" xfId="0" applyFont="1" applyFill="1" applyBorder="1" applyAlignment="1">
      <alignment horizontal="center" vertical="center" wrapText="1"/>
    </xf>
    <xf numFmtId="49" fontId="3" fillId="0" borderId="9" xfId="1" applyNumberFormat="1" applyFont="1" applyFill="1" applyBorder="1" applyAlignment="1">
      <alignment horizontal="center" wrapText="1"/>
    </xf>
    <xf numFmtId="0" fontId="3" fillId="0" borderId="9" xfId="1" quotePrefix="1" applyFont="1" applyFill="1" applyBorder="1" applyAlignment="1">
      <alignment horizontal="center"/>
    </xf>
    <xf numFmtId="165" fontId="3" fillId="0" borderId="9" xfId="1" applyNumberFormat="1" applyFont="1" applyFill="1" applyBorder="1" applyAlignment="1">
      <alignment horizontal="center"/>
    </xf>
  </cellXfs>
  <cellStyles count="2">
    <cellStyle name="Labs" xfId="1" builtinId="26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9597A-63D4-41D3-8CF5-7210D6BECA7F}">
  <dimension ref="A1:M87"/>
  <sheetViews>
    <sheetView tabSelected="1" workbookViewId="0">
      <selection activeCell="G38" sqref="G38"/>
    </sheetView>
  </sheetViews>
  <sheetFormatPr defaultRowHeight="15" x14ac:dyDescent="0.25"/>
  <cols>
    <col min="1" max="1" width="6.140625" style="1" bestFit="1" customWidth="1"/>
    <col min="2" max="2" width="59.140625" style="1" bestFit="1" customWidth="1"/>
    <col min="3" max="3" width="17.42578125" style="2" bestFit="1" customWidth="1"/>
    <col min="4" max="4" width="7.7109375" style="2" customWidth="1"/>
    <col min="5" max="5" width="23.28515625" style="2" bestFit="1" customWidth="1"/>
    <col min="6" max="6" width="42.42578125" bestFit="1" customWidth="1"/>
    <col min="7" max="7" width="113.5703125" customWidth="1"/>
    <col min="8" max="8" width="14.7109375" customWidth="1"/>
    <col min="9" max="9" width="13.7109375" customWidth="1"/>
    <col min="10" max="10" width="13.42578125" bestFit="1" customWidth="1"/>
    <col min="11" max="11" width="14.5703125" customWidth="1"/>
    <col min="12" max="12" width="14.85546875" bestFit="1" customWidth="1"/>
    <col min="13" max="13" width="35.5703125" bestFit="1" customWidth="1"/>
  </cols>
  <sheetData>
    <row r="1" spans="1:13" ht="15.75" thickBot="1" x14ac:dyDescent="0.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</row>
    <row r="2" spans="1:13" ht="40.5" customHeight="1" x14ac:dyDescent="0.25">
      <c r="A2" s="20" t="s">
        <v>1</v>
      </c>
      <c r="B2" s="21" t="s">
        <v>2</v>
      </c>
      <c r="C2" s="22" t="s">
        <v>3</v>
      </c>
      <c r="D2" s="22" t="s">
        <v>4</v>
      </c>
      <c r="E2" s="22" t="s">
        <v>5</v>
      </c>
      <c r="F2" s="23" t="s">
        <v>6</v>
      </c>
      <c r="G2" s="23" t="s">
        <v>7</v>
      </c>
      <c r="H2" s="22" t="s">
        <v>91</v>
      </c>
      <c r="I2" s="22" t="s">
        <v>92</v>
      </c>
      <c r="J2" s="22" t="s">
        <v>8</v>
      </c>
      <c r="K2" s="22" t="s">
        <v>93</v>
      </c>
      <c r="L2" s="24" t="s">
        <v>94</v>
      </c>
      <c r="M2" s="5"/>
    </row>
    <row r="3" spans="1:13" ht="35.25" customHeight="1" thickBot="1" x14ac:dyDescent="0.3">
      <c r="A3" s="25"/>
      <c r="B3" s="26"/>
      <c r="C3" s="27"/>
      <c r="D3" s="27"/>
      <c r="E3" s="27"/>
      <c r="F3" s="28" t="s">
        <v>9</v>
      </c>
      <c r="G3" s="28" t="s">
        <v>9</v>
      </c>
      <c r="H3" s="27"/>
      <c r="I3" s="27"/>
      <c r="J3" s="27"/>
      <c r="K3" s="27"/>
      <c r="L3" s="35"/>
      <c r="M3" s="5"/>
    </row>
    <row r="4" spans="1:13" x14ac:dyDescent="0.25">
      <c r="A4" s="29">
        <f>ROW()-3</f>
        <v>1</v>
      </c>
      <c r="B4" s="30" t="s">
        <v>10</v>
      </c>
      <c r="C4" s="31" t="s">
        <v>11</v>
      </c>
      <c r="D4" s="32">
        <v>91</v>
      </c>
      <c r="E4" s="33" t="s">
        <v>12</v>
      </c>
      <c r="F4" s="34" t="s">
        <v>13</v>
      </c>
      <c r="G4" s="33" t="s">
        <v>14</v>
      </c>
      <c r="H4" s="32"/>
      <c r="I4" s="32"/>
      <c r="J4" s="32"/>
      <c r="K4" s="32">
        <f>2170+2170+2100</f>
        <v>6440</v>
      </c>
      <c r="L4" s="32"/>
      <c r="M4" s="4"/>
    </row>
    <row r="5" spans="1:13" x14ac:dyDescent="0.25">
      <c r="A5" s="11">
        <f t="shared" ref="A5:A68" si="0">ROW()-3</f>
        <v>2</v>
      </c>
      <c r="B5" s="12" t="s">
        <v>15</v>
      </c>
      <c r="C5" s="13" t="s">
        <v>11</v>
      </c>
      <c r="D5" s="14">
        <v>91</v>
      </c>
      <c r="E5" s="15" t="s">
        <v>12</v>
      </c>
      <c r="F5" s="16" t="s">
        <v>13</v>
      </c>
      <c r="G5" s="36" t="s">
        <v>14</v>
      </c>
      <c r="H5" s="14"/>
      <c r="I5" s="14"/>
      <c r="J5" s="8"/>
      <c r="K5" s="14">
        <f>2170+2170+2100</f>
        <v>6440</v>
      </c>
      <c r="L5" s="14"/>
      <c r="M5" s="17"/>
    </row>
    <row r="6" spans="1:13" x14ac:dyDescent="0.25">
      <c r="A6" s="11">
        <f t="shared" si="0"/>
        <v>3</v>
      </c>
      <c r="B6" s="12" t="s">
        <v>15</v>
      </c>
      <c r="C6" s="13" t="s">
        <v>11</v>
      </c>
      <c r="D6" s="14">
        <v>91</v>
      </c>
      <c r="E6" s="15" t="s">
        <v>12</v>
      </c>
      <c r="F6" s="16" t="s">
        <v>13</v>
      </c>
      <c r="G6" s="36" t="s">
        <v>14</v>
      </c>
      <c r="H6" s="14"/>
      <c r="I6" s="14"/>
      <c r="J6" s="8"/>
      <c r="K6" s="14">
        <f>2170+2170+2100</f>
        <v>6440</v>
      </c>
      <c r="L6" s="14"/>
      <c r="M6" s="17"/>
    </row>
    <row r="7" spans="1:13" x14ac:dyDescent="0.25">
      <c r="A7" s="11">
        <f t="shared" si="0"/>
        <v>4</v>
      </c>
      <c r="B7" s="12" t="s">
        <v>15</v>
      </c>
      <c r="C7" s="13" t="s">
        <v>11</v>
      </c>
      <c r="D7" s="14">
        <v>91</v>
      </c>
      <c r="E7" s="15" t="s">
        <v>12</v>
      </c>
      <c r="F7" s="16" t="s">
        <v>13</v>
      </c>
      <c r="G7" s="36" t="s">
        <v>14</v>
      </c>
      <c r="H7" s="14"/>
      <c r="I7" s="14"/>
      <c r="J7" s="8"/>
      <c r="K7" s="14">
        <f>2170+2170+2100</f>
        <v>6440</v>
      </c>
      <c r="L7" s="14"/>
      <c r="M7" s="17"/>
    </row>
    <row r="8" spans="1:13" x14ac:dyDescent="0.25">
      <c r="A8" s="11">
        <f t="shared" si="0"/>
        <v>5</v>
      </c>
      <c r="B8" s="12" t="s">
        <v>15</v>
      </c>
      <c r="C8" s="13" t="s">
        <v>11</v>
      </c>
      <c r="D8" s="14">
        <v>91</v>
      </c>
      <c r="E8" s="15" t="s">
        <v>12</v>
      </c>
      <c r="F8" s="16" t="s">
        <v>13</v>
      </c>
      <c r="G8" s="36" t="s">
        <v>14</v>
      </c>
      <c r="H8" s="14"/>
      <c r="I8" s="14"/>
      <c r="J8" s="8"/>
      <c r="K8" s="14">
        <f>2170+2170+2100</f>
        <v>6440</v>
      </c>
      <c r="L8" s="14"/>
      <c r="M8" s="17"/>
    </row>
    <row r="9" spans="1:13" x14ac:dyDescent="0.25">
      <c r="A9" s="11">
        <f t="shared" si="0"/>
        <v>6</v>
      </c>
      <c r="B9" s="12" t="s">
        <v>15</v>
      </c>
      <c r="C9" s="13" t="s">
        <v>11</v>
      </c>
      <c r="D9" s="14">
        <v>91</v>
      </c>
      <c r="E9" s="15" t="s">
        <v>12</v>
      </c>
      <c r="F9" s="16" t="s">
        <v>13</v>
      </c>
      <c r="G9" s="36" t="s">
        <v>14</v>
      </c>
      <c r="H9" s="14"/>
      <c r="I9" s="14"/>
      <c r="J9" s="8"/>
      <c r="K9" s="14">
        <f>2100+2170+2170</f>
        <v>6440</v>
      </c>
      <c r="L9" s="14"/>
      <c r="M9" s="17"/>
    </row>
    <row r="10" spans="1:13" x14ac:dyDescent="0.25">
      <c r="A10" s="11">
        <f t="shared" si="0"/>
        <v>7</v>
      </c>
      <c r="B10" s="12" t="s">
        <v>15</v>
      </c>
      <c r="C10" s="13" t="s">
        <v>11</v>
      </c>
      <c r="D10" s="14">
        <v>91</v>
      </c>
      <c r="E10" s="15" t="s">
        <v>12</v>
      </c>
      <c r="F10" s="16" t="s">
        <v>13</v>
      </c>
      <c r="G10" s="36" t="s">
        <v>14</v>
      </c>
      <c r="H10" s="14"/>
      <c r="I10" s="14"/>
      <c r="J10" s="8"/>
      <c r="K10" s="14">
        <f>2170+2170+2100</f>
        <v>6440</v>
      </c>
      <c r="L10" s="14"/>
      <c r="M10" s="17"/>
    </row>
    <row r="11" spans="1:13" x14ac:dyDescent="0.25">
      <c r="A11" s="11">
        <f t="shared" si="0"/>
        <v>8</v>
      </c>
      <c r="B11" s="12" t="s">
        <v>15</v>
      </c>
      <c r="C11" s="13" t="s">
        <v>11</v>
      </c>
      <c r="D11" s="14">
        <v>91</v>
      </c>
      <c r="E11" s="15" t="s">
        <v>12</v>
      </c>
      <c r="F11" s="16" t="s">
        <v>13</v>
      </c>
      <c r="G11" s="36" t="s">
        <v>14</v>
      </c>
      <c r="H11" s="14"/>
      <c r="I11" s="14"/>
      <c r="J11" s="8"/>
      <c r="K11" s="14">
        <f>2170+2170+2100</f>
        <v>6440</v>
      </c>
      <c r="L11" s="14"/>
      <c r="M11" s="17"/>
    </row>
    <row r="12" spans="1:13" x14ac:dyDescent="0.25">
      <c r="A12" s="11">
        <f t="shared" si="0"/>
        <v>9</v>
      </c>
      <c r="B12" s="7" t="s">
        <v>16</v>
      </c>
      <c r="C12" s="13" t="s">
        <v>17</v>
      </c>
      <c r="D12" s="14">
        <v>15</v>
      </c>
      <c r="E12" s="15" t="s">
        <v>18</v>
      </c>
      <c r="F12" s="9" t="s">
        <v>19</v>
      </c>
      <c r="G12" s="36" t="s">
        <v>29</v>
      </c>
      <c r="H12" s="14"/>
      <c r="I12" s="14">
        <v>486.55</v>
      </c>
      <c r="J12" s="8" t="s">
        <v>20</v>
      </c>
      <c r="K12" s="14"/>
      <c r="L12" s="14">
        <f>11.34+9.85+14.8+24.52</f>
        <v>60.509999999999991</v>
      </c>
      <c r="M12" s="17"/>
    </row>
    <row r="13" spans="1:13" x14ac:dyDescent="0.25">
      <c r="A13" s="11">
        <f t="shared" si="0"/>
        <v>10</v>
      </c>
      <c r="B13" s="7" t="s">
        <v>21</v>
      </c>
      <c r="C13" s="13" t="s">
        <v>17</v>
      </c>
      <c r="D13" s="14">
        <v>3</v>
      </c>
      <c r="E13" s="15" t="s">
        <v>12</v>
      </c>
      <c r="F13" s="10" t="s">
        <v>13</v>
      </c>
      <c r="G13" s="36" t="s">
        <v>14</v>
      </c>
      <c r="H13" s="14">
        <f>1100+3.55</f>
        <v>1103.55</v>
      </c>
      <c r="I13" s="14">
        <v>1200.6199999999999</v>
      </c>
      <c r="J13" s="8" t="s">
        <v>20</v>
      </c>
      <c r="K13" s="14">
        <v>560</v>
      </c>
      <c r="L13" s="14">
        <f>59.2+40.79+86.98</f>
        <v>186.97000000000003</v>
      </c>
      <c r="M13" s="17"/>
    </row>
    <row r="14" spans="1:13" x14ac:dyDescent="0.25">
      <c r="A14" s="11">
        <f t="shared" si="0"/>
        <v>11</v>
      </c>
      <c r="B14" s="7" t="s">
        <v>22</v>
      </c>
      <c r="C14" s="13" t="s">
        <v>17</v>
      </c>
      <c r="D14" s="14">
        <v>7</v>
      </c>
      <c r="E14" s="15" t="s">
        <v>23</v>
      </c>
      <c r="F14" s="10" t="s">
        <v>24</v>
      </c>
      <c r="G14" s="36" t="s">
        <v>25</v>
      </c>
      <c r="H14" s="14">
        <f>750</f>
        <v>750</v>
      </c>
      <c r="I14" s="14">
        <v>891.66</v>
      </c>
      <c r="J14" s="8" t="s">
        <v>20</v>
      </c>
      <c r="K14" s="14">
        <v>436</v>
      </c>
      <c r="L14" s="14">
        <v>117.18</v>
      </c>
      <c r="M14" s="17"/>
    </row>
    <row r="15" spans="1:13" x14ac:dyDescent="0.25">
      <c r="A15" s="11">
        <f t="shared" si="0"/>
        <v>12</v>
      </c>
      <c r="B15" s="7" t="s">
        <v>22</v>
      </c>
      <c r="C15" s="13" t="s">
        <v>17</v>
      </c>
      <c r="D15" s="14">
        <v>8</v>
      </c>
      <c r="E15" s="15" t="s">
        <v>26</v>
      </c>
      <c r="F15" s="10" t="s">
        <v>13</v>
      </c>
      <c r="G15" s="36" t="s">
        <v>27</v>
      </c>
      <c r="H15" s="14">
        <v>800</v>
      </c>
      <c r="I15" s="14">
        <v>1282.8499999999999</v>
      </c>
      <c r="J15" s="8" t="s">
        <v>20</v>
      </c>
      <c r="K15" s="14">
        <v>320</v>
      </c>
      <c r="L15" s="14">
        <v>78.010000000000005</v>
      </c>
      <c r="M15" s="17"/>
    </row>
    <row r="16" spans="1:13" x14ac:dyDescent="0.25">
      <c r="A16" s="11">
        <f t="shared" si="0"/>
        <v>13</v>
      </c>
      <c r="B16" s="7" t="s">
        <v>28</v>
      </c>
      <c r="C16" s="13" t="s">
        <v>17</v>
      </c>
      <c r="D16" s="14">
        <v>8</v>
      </c>
      <c r="E16" s="15" t="s">
        <v>26</v>
      </c>
      <c r="F16" s="10" t="s">
        <v>13</v>
      </c>
      <c r="G16" s="36" t="s">
        <v>29</v>
      </c>
      <c r="H16" s="14">
        <v>875</v>
      </c>
      <c r="I16" s="14">
        <v>1592.53</v>
      </c>
      <c r="J16" s="8" t="s">
        <v>20</v>
      </c>
      <c r="K16" s="14">
        <v>320</v>
      </c>
      <c r="L16" s="14">
        <v>204.63</v>
      </c>
      <c r="M16" s="17"/>
    </row>
    <row r="17" spans="1:13" x14ac:dyDescent="0.25">
      <c r="A17" s="11">
        <f t="shared" si="0"/>
        <v>14</v>
      </c>
      <c r="B17" s="7" t="s">
        <v>22</v>
      </c>
      <c r="C17" s="13" t="s">
        <v>17</v>
      </c>
      <c r="D17" s="14">
        <v>2</v>
      </c>
      <c r="E17" s="15" t="s">
        <v>30</v>
      </c>
      <c r="F17" s="10" t="s">
        <v>24</v>
      </c>
      <c r="G17" s="36" t="s">
        <v>25</v>
      </c>
      <c r="H17" s="14"/>
      <c r="I17" s="14">
        <v>786.76</v>
      </c>
      <c r="J17" s="8" t="s">
        <v>20</v>
      </c>
      <c r="K17" s="14">
        <v>105</v>
      </c>
      <c r="L17" s="14"/>
      <c r="M17" s="17"/>
    </row>
    <row r="18" spans="1:13" x14ac:dyDescent="0.25">
      <c r="A18" s="11">
        <f t="shared" si="0"/>
        <v>15</v>
      </c>
      <c r="B18" s="7" t="s">
        <v>31</v>
      </c>
      <c r="C18" s="13" t="s">
        <v>17</v>
      </c>
      <c r="D18" s="14">
        <v>3</v>
      </c>
      <c r="E18" s="15" t="s">
        <v>32</v>
      </c>
      <c r="F18" s="9" t="s">
        <v>33</v>
      </c>
      <c r="G18" s="36" t="s">
        <v>29</v>
      </c>
      <c r="H18" s="14">
        <v>230</v>
      </c>
      <c r="I18" s="14">
        <v>519.20000000000005</v>
      </c>
      <c r="J18" s="8" t="s">
        <v>20</v>
      </c>
      <c r="K18" s="14">
        <v>195</v>
      </c>
      <c r="L18" s="14">
        <v>20.8</v>
      </c>
      <c r="M18" s="17"/>
    </row>
    <row r="19" spans="1:13" x14ac:dyDescent="0.25">
      <c r="A19" s="11">
        <f t="shared" si="0"/>
        <v>16</v>
      </c>
      <c r="B19" s="7" t="s">
        <v>22</v>
      </c>
      <c r="C19" s="13" t="s">
        <v>17</v>
      </c>
      <c r="D19" s="14">
        <v>9</v>
      </c>
      <c r="E19" s="15" t="s">
        <v>23</v>
      </c>
      <c r="F19" s="10" t="s">
        <v>13</v>
      </c>
      <c r="G19" s="36" t="s">
        <v>14</v>
      </c>
      <c r="H19" s="14">
        <f>7.79+1080</f>
        <v>1087.79</v>
      </c>
      <c r="I19" s="14">
        <v>1696.92</v>
      </c>
      <c r="J19" s="8" t="s">
        <v>20</v>
      </c>
      <c r="K19" s="14">
        <v>630</v>
      </c>
      <c r="L19" s="14">
        <f>7.5+58.16</f>
        <v>65.66</v>
      </c>
      <c r="M19" s="17"/>
    </row>
    <row r="20" spans="1:13" x14ac:dyDescent="0.25">
      <c r="A20" s="11">
        <f t="shared" si="0"/>
        <v>17</v>
      </c>
      <c r="B20" s="7" t="s">
        <v>16</v>
      </c>
      <c r="C20" s="13" t="s">
        <v>17</v>
      </c>
      <c r="D20" s="14">
        <v>5</v>
      </c>
      <c r="E20" s="15" t="s">
        <v>12</v>
      </c>
      <c r="F20" s="10" t="s">
        <v>13</v>
      </c>
      <c r="G20" s="36" t="s">
        <v>14</v>
      </c>
      <c r="H20" s="14">
        <f>760+7.2</f>
        <v>767.2</v>
      </c>
      <c r="I20" s="14">
        <v>447.9</v>
      </c>
      <c r="J20" s="8" t="s">
        <v>20</v>
      </c>
      <c r="K20" s="14"/>
      <c r="L20" s="14">
        <f>8.37+29.07+17.42+12.71</f>
        <v>67.569999999999993</v>
      </c>
      <c r="M20" s="17"/>
    </row>
    <row r="21" spans="1:13" x14ac:dyDescent="0.25">
      <c r="A21" s="11">
        <f t="shared" si="0"/>
        <v>18</v>
      </c>
      <c r="B21" s="7" t="s">
        <v>16</v>
      </c>
      <c r="C21" s="13" t="s">
        <v>17</v>
      </c>
      <c r="D21" s="14">
        <v>5</v>
      </c>
      <c r="E21" s="15" t="s">
        <v>18</v>
      </c>
      <c r="F21" s="9" t="s">
        <v>34</v>
      </c>
      <c r="G21" s="36" t="s">
        <v>29</v>
      </c>
      <c r="H21" s="14"/>
      <c r="I21" s="14">
        <f>738.32+250</f>
        <v>988.32</v>
      </c>
      <c r="J21" s="8" t="s">
        <v>20</v>
      </c>
      <c r="K21" s="14"/>
      <c r="L21" s="14"/>
      <c r="M21" s="17"/>
    </row>
    <row r="22" spans="1:13" x14ac:dyDescent="0.25">
      <c r="A22" s="11">
        <f t="shared" si="0"/>
        <v>19</v>
      </c>
      <c r="B22" s="7" t="s">
        <v>16</v>
      </c>
      <c r="C22" s="13" t="s">
        <v>35</v>
      </c>
      <c r="D22" s="14">
        <v>4</v>
      </c>
      <c r="E22" s="15" t="s">
        <v>18</v>
      </c>
      <c r="F22" s="9" t="s">
        <v>36</v>
      </c>
      <c r="G22" s="36" t="s">
        <v>37</v>
      </c>
      <c r="H22" s="14">
        <v>345</v>
      </c>
      <c r="I22" s="14">
        <v>1181.08</v>
      </c>
      <c r="J22" s="8" t="s">
        <v>20</v>
      </c>
      <c r="K22" s="14"/>
      <c r="L22" s="14">
        <f>6.79+6.91</f>
        <v>13.7</v>
      </c>
      <c r="M22" s="17"/>
    </row>
    <row r="23" spans="1:13" x14ac:dyDescent="0.25">
      <c r="A23" s="11">
        <f t="shared" si="0"/>
        <v>20</v>
      </c>
      <c r="B23" s="7" t="s">
        <v>22</v>
      </c>
      <c r="C23" s="13" t="s">
        <v>35</v>
      </c>
      <c r="D23" s="14">
        <v>3</v>
      </c>
      <c r="E23" s="15" t="s">
        <v>38</v>
      </c>
      <c r="F23" s="9" t="s">
        <v>34</v>
      </c>
      <c r="G23" s="36" t="s">
        <v>39</v>
      </c>
      <c r="H23" s="14">
        <v>178</v>
      </c>
      <c r="I23" s="14">
        <v>411.9</v>
      </c>
      <c r="J23" s="8" t="s">
        <v>20</v>
      </c>
      <c r="K23" s="14">
        <v>165</v>
      </c>
      <c r="L23" s="14">
        <f>34.1+4.4</f>
        <v>38.5</v>
      </c>
      <c r="M23" s="17"/>
    </row>
    <row r="24" spans="1:13" x14ac:dyDescent="0.25">
      <c r="A24" s="11">
        <f t="shared" si="0"/>
        <v>21</v>
      </c>
      <c r="B24" s="7" t="s">
        <v>28</v>
      </c>
      <c r="C24" s="13" t="s">
        <v>35</v>
      </c>
      <c r="D24" s="14">
        <v>3</v>
      </c>
      <c r="E24" s="15" t="s">
        <v>40</v>
      </c>
      <c r="F24" s="9" t="s">
        <v>34</v>
      </c>
      <c r="G24" s="36" t="s">
        <v>39</v>
      </c>
      <c r="H24" s="14">
        <v>178</v>
      </c>
      <c r="I24" s="14">
        <v>411.9</v>
      </c>
      <c r="J24" s="8" t="s">
        <v>20</v>
      </c>
      <c r="K24" s="14">
        <v>165</v>
      </c>
      <c r="L24" s="14">
        <f>34.1+4.4</f>
        <v>38.5</v>
      </c>
      <c r="M24" s="17"/>
    </row>
    <row r="25" spans="1:13" x14ac:dyDescent="0.25">
      <c r="A25" s="11">
        <f t="shared" si="0"/>
        <v>22</v>
      </c>
      <c r="B25" s="7" t="s">
        <v>22</v>
      </c>
      <c r="C25" s="13" t="s">
        <v>35</v>
      </c>
      <c r="D25" s="14">
        <v>9</v>
      </c>
      <c r="E25" s="15" t="s">
        <v>41</v>
      </c>
      <c r="F25" s="18" t="s">
        <v>42</v>
      </c>
      <c r="G25" s="36" t="s">
        <v>25</v>
      </c>
      <c r="H25" s="14"/>
      <c r="I25" s="14">
        <v>1183.1300000000001</v>
      </c>
      <c r="J25" s="8" t="s">
        <v>20</v>
      </c>
      <c r="K25" s="14">
        <v>540</v>
      </c>
      <c r="L25" s="14">
        <v>16.75</v>
      </c>
      <c r="M25" s="17"/>
    </row>
    <row r="26" spans="1:13" x14ac:dyDescent="0.25">
      <c r="A26" s="11">
        <f t="shared" si="0"/>
        <v>23</v>
      </c>
      <c r="B26" s="12" t="s">
        <v>43</v>
      </c>
      <c r="C26" s="13" t="s">
        <v>35</v>
      </c>
      <c r="D26" s="14">
        <v>15</v>
      </c>
      <c r="E26" s="15" t="s">
        <v>12</v>
      </c>
      <c r="F26" s="16" t="s">
        <v>13</v>
      </c>
      <c r="G26" s="36" t="s">
        <v>14</v>
      </c>
      <c r="H26" s="14">
        <f>15.08+1.16+2600+1430</f>
        <v>4046.24</v>
      </c>
      <c r="I26" s="14">
        <v>1540</v>
      </c>
      <c r="J26" s="8" t="s">
        <v>20</v>
      </c>
      <c r="K26" s="14"/>
      <c r="L26" s="14">
        <f>11.6+80.77+5.8+14.73+17.51+12.23+50+29.01+15.43+10.44+11.65+5.79+20.8+29.1</f>
        <v>314.86</v>
      </c>
      <c r="M26" s="17"/>
    </row>
    <row r="27" spans="1:13" x14ac:dyDescent="0.25">
      <c r="A27" s="11">
        <f t="shared" si="0"/>
        <v>24</v>
      </c>
      <c r="B27" s="12" t="s">
        <v>16</v>
      </c>
      <c r="C27" s="13" t="s">
        <v>35</v>
      </c>
      <c r="D27" s="14">
        <v>13</v>
      </c>
      <c r="E27" s="15" t="s">
        <v>44</v>
      </c>
      <c r="F27" s="11" t="s">
        <v>24</v>
      </c>
      <c r="G27" s="36" t="s">
        <v>29</v>
      </c>
      <c r="H27" s="14"/>
      <c r="I27" s="14">
        <f>564.46+246</f>
        <v>810.46</v>
      </c>
      <c r="J27" s="8" t="s">
        <v>20</v>
      </c>
      <c r="K27" s="14"/>
      <c r="L27" s="14"/>
      <c r="M27" s="17"/>
    </row>
    <row r="28" spans="1:13" x14ac:dyDescent="0.25">
      <c r="A28" s="11">
        <f t="shared" si="0"/>
        <v>25</v>
      </c>
      <c r="B28" s="7" t="s">
        <v>45</v>
      </c>
      <c r="C28" s="13" t="s">
        <v>35</v>
      </c>
      <c r="D28" s="14">
        <v>6</v>
      </c>
      <c r="E28" s="15" t="s">
        <v>44</v>
      </c>
      <c r="F28" s="6" t="s">
        <v>34</v>
      </c>
      <c r="G28" s="36" t="s">
        <v>29</v>
      </c>
      <c r="H28" s="14">
        <v>600</v>
      </c>
      <c r="I28" s="14">
        <v>216.58</v>
      </c>
      <c r="J28" s="8" t="s">
        <v>20</v>
      </c>
      <c r="K28" s="14"/>
      <c r="L28" s="14">
        <f>21.18+21.3</f>
        <v>42.480000000000004</v>
      </c>
      <c r="M28" s="17"/>
    </row>
    <row r="29" spans="1:13" x14ac:dyDescent="0.25">
      <c r="A29" s="11">
        <f t="shared" si="0"/>
        <v>26</v>
      </c>
      <c r="B29" s="7" t="s">
        <v>22</v>
      </c>
      <c r="C29" s="13" t="s">
        <v>35</v>
      </c>
      <c r="D29" s="14">
        <v>7</v>
      </c>
      <c r="E29" s="15" t="s">
        <v>12</v>
      </c>
      <c r="F29" s="10" t="s">
        <v>13</v>
      </c>
      <c r="G29" s="36" t="s">
        <v>29</v>
      </c>
      <c r="H29" s="14">
        <v>820</v>
      </c>
      <c r="I29" s="14">
        <v>1995.65</v>
      </c>
      <c r="J29" s="8" t="s">
        <v>20</v>
      </c>
      <c r="K29" s="14">
        <v>490</v>
      </c>
      <c r="L29" s="37">
        <v>85.9</v>
      </c>
      <c r="M29" s="17"/>
    </row>
    <row r="30" spans="1:13" x14ac:dyDescent="0.25">
      <c r="A30" s="11">
        <f t="shared" si="0"/>
        <v>27</v>
      </c>
      <c r="B30" s="7" t="s">
        <v>46</v>
      </c>
      <c r="C30" s="13" t="s">
        <v>35</v>
      </c>
      <c r="D30" s="14">
        <v>7</v>
      </c>
      <c r="E30" s="15" t="s">
        <v>12</v>
      </c>
      <c r="F30" s="10" t="s">
        <v>13</v>
      </c>
      <c r="G30" s="36" t="s">
        <v>29</v>
      </c>
      <c r="H30" s="14">
        <f>920</f>
        <v>920</v>
      </c>
      <c r="I30" s="14">
        <v>1688.16</v>
      </c>
      <c r="J30" s="8" t="s">
        <v>20</v>
      </c>
      <c r="K30" s="14">
        <v>490</v>
      </c>
      <c r="L30" s="14">
        <v>126.17</v>
      </c>
      <c r="M30" s="17"/>
    </row>
    <row r="31" spans="1:13" x14ac:dyDescent="0.25">
      <c r="A31" s="11">
        <f t="shared" si="0"/>
        <v>28</v>
      </c>
      <c r="B31" s="7" t="s">
        <v>47</v>
      </c>
      <c r="C31" s="13" t="s">
        <v>35</v>
      </c>
      <c r="D31" s="14">
        <v>4</v>
      </c>
      <c r="E31" s="15" t="s">
        <v>48</v>
      </c>
      <c r="F31" s="9" t="s">
        <v>34</v>
      </c>
      <c r="G31" s="36" t="s">
        <v>37</v>
      </c>
      <c r="H31" s="14">
        <v>525</v>
      </c>
      <c r="I31" s="14">
        <v>317.95999999999998</v>
      </c>
      <c r="J31" s="8" t="s">
        <v>20</v>
      </c>
      <c r="K31" s="14">
        <v>200</v>
      </c>
      <c r="L31" s="14">
        <v>43.17</v>
      </c>
      <c r="M31" s="17"/>
    </row>
    <row r="32" spans="1:13" x14ac:dyDescent="0.25">
      <c r="A32" s="11">
        <f t="shared" si="0"/>
        <v>29</v>
      </c>
      <c r="B32" s="7" t="s">
        <v>45</v>
      </c>
      <c r="C32" s="13" t="s">
        <v>35</v>
      </c>
      <c r="D32" s="14">
        <v>4</v>
      </c>
      <c r="E32" s="15" t="s">
        <v>49</v>
      </c>
      <c r="F32" s="18" t="s">
        <v>42</v>
      </c>
      <c r="G32" s="36" t="s">
        <v>29</v>
      </c>
      <c r="H32" s="14">
        <v>165</v>
      </c>
      <c r="I32" s="14">
        <v>447.68</v>
      </c>
      <c r="J32" s="8" t="s">
        <v>20</v>
      </c>
      <c r="K32" s="14"/>
      <c r="L32" s="14">
        <f>21.3+21.29</f>
        <v>42.59</v>
      </c>
      <c r="M32" s="17"/>
    </row>
    <row r="33" spans="1:13" x14ac:dyDescent="0.25">
      <c r="A33" s="11">
        <f t="shared" si="0"/>
        <v>30</v>
      </c>
      <c r="B33" s="7" t="s">
        <v>50</v>
      </c>
      <c r="C33" s="13" t="s">
        <v>35</v>
      </c>
      <c r="D33" s="14">
        <v>3</v>
      </c>
      <c r="E33" s="15" t="s">
        <v>51</v>
      </c>
      <c r="F33" s="6" t="s">
        <v>24</v>
      </c>
      <c r="G33" s="36" t="s">
        <v>29</v>
      </c>
      <c r="H33" s="14">
        <v>300</v>
      </c>
      <c r="I33" s="14">
        <v>310.07</v>
      </c>
      <c r="J33" s="8" t="s">
        <v>20</v>
      </c>
      <c r="K33" s="14">
        <v>150</v>
      </c>
      <c r="L33" s="14">
        <f>28+3.9</f>
        <v>31.9</v>
      </c>
      <c r="M33" s="17"/>
    </row>
    <row r="34" spans="1:13" x14ac:dyDescent="0.25">
      <c r="A34" s="11">
        <f t="shared" si="0"/>
        <v>31</v>
      </c>
      <c r="B34" s="7" t="s">
        <v>45</v>
      </c>
      <c r="C34" s="13" t="s">
        <v>35</v>
      </c>
      <c r="D34" s="14">
        <v>2</v>
      </c>
      <c r="E34" s="15" t="s">
        <v>52</v>
      </c>
      <c r="F34" s="9" t="s">
        <v>42</v>
      </c>
      <c r="G34" s="36" t="s">
        <v>29</v>
      </c>
      <c r="H34" s="14"/>
      <c r="I34" s="14"/>
      <c r="J34" s="8" t="s">
        <v>20</v>
      </c>
      <c r="K34" s="14"/>
      <c r="L34" s="14">
        <f>42.92+67.93</f>
        <v>110.85000000000001</v>
      </c>
      <c r="M34" s="17"/>
    </row>
    <row r="35" spans="1:13" x14ac:dyDescent="0.25">
      <c r="A35" s="11">
        <f t="shared" si="0"/>
        <v>32</v>
      </c>
      <c r="B35" s="7" t="s">
        <v>16</v>
      </c>
      <c r="C35" s="13" t="s">
        <v>35</v>
      </c>
      <c r="D35" s="14">
        <v>7</v>
      </c>
      <c r="E35" s="15" t="s">
        <v>18</v>
      </c>
      <c r="F35" s="9" t="s">
        <v>34</v>
      </c>
      <c r="G35" s="36" t="s">
        <v>37</v>
      </c>
      <c r="H35" s="14">
        <v>575</v>
      </c>
      <c r="I35" s="14">
        <v>724.4</v>
      </c>
      <c r="J35" s="8" t="s">
        <v>20</v>
      </c>
      <c r="K35" s="14"/>
      <c r="L35" s="14">
        <f>6.93+128.11</f>
        <v>135.04000000000002</v>
      </c>
      <c r="M35" s="17"/>
    </row>
    <row r="36" spans="1:13" x14ac:dyDescent="0.25">
      <c r="A36" s="11">
        <f t="shared" si="0"/>
        <v>33</v>
      </c>
      <c r="B36" s="7" t="s">
        <v>16</v>
      </c>
      <c r="C36" s="13" t="s">
        <v>53</v>
      </c>
      <c r="D36" s="14">
        <v>6</v>
      </c>
      <c r="E36" s="15" t="s">
        <v>18</v>
      </c>
      <c r="F36" s="9" t="s">
        <v>54</v>
      </c>
      <c r="G36" s="36" t="s">
        <v>37</v>
      </c>
      <c r="H36" s="14">
        <v>600</v>
      </c>
      <c r="I36" s="14">
        <v>258.64999999999998</v>
      </c>
      <c r="J36" s="8" t="s">
        <v>20</v>
      </c>
      <c r="K36" s="14"/>
      <c r="L36" s="14"/>
      <c r="M36" s="17"/>
    </row>
    <row r="37" spans="1:13" x14ac:dyDescent="0.25">
      <c r="A37" s="11">
        <f t="shared" si="0"/>
        <v>34</v>
      </c>
      <c r="B37" s="7" t="s">
        <v>22</v>
      </c>
      <c r="C37" s="13" t="s">
        <v>53</v>
      </c>
      <c r="D37" s="14">
        <v>3</v>
      </c>
      <c r="E37" s="15" t="s">
        <v>55</v>
      </c>
      <c r="F37" s="6" t="s">
        <v>33</v>
      </c>
      <c r="G37" s="36" t="s">
        <v>25</v>
      </c>
      <c r="H37" s="14">
        <v>396</v>
      </c>
      <c r="I37" s="14">
        <v>276.23</v>
      </c>
      <c r="J37" s="8" t="s">
        <v>20</v>
      </c>
      <c r="K37" s="14">
        <f>130+65</f>
        <v>195</v>
      </c>
      <c r="L37" s="14">
        <v>83.73</v>
      </c>
      <c r="M37" s="17"/>
    </row>
    <row r="38" spans="1:13" x14ac:dyDescent="0.25">
      <c r="A38" s="11">
        <f t="shared" si="0"/>
        <v>35</v>
      </c>
      <c r="B38" s="7" t="s">
        <v>16</v>
      </c>
      <c r="C38" s="13" t="s">
        <v>53</v>
      </c>
      <c r="D38" s="14">
        <v>2</v>
      </c>
      <c r="E38" s="15" t="s">
        <v>44</v>
      </c>
      <c r="F38" s="9" t="s">
        <v>54</v>
      </c>
      <c r="G38" s="36" t="s">
        <v>29</v>
      </c>
      <c r="H38" s="14"/>
      <c r="I38" s="14">
        <v>196.92</v>
      </c>
      <c r="J38" s="8" t="s">
        <v>20</v>
      </c>
      <c r="K38" s="14"/>
      <c r="L38" s="14">
        <f>1.81+1.81</f>
        <v>3.62</v>
      </c>
      <c r="M38" s="17"/>
    </row>
    <row r="39" spans="1:13" x14ac:dyDescent="0.25">
      <c r="A39" s="11">
        <f t="shared" si="0"/>
        <v>36</v>
      </c>
      <c r="B39" s="7" t="s">
        <v>16</v>
      </c>
      <c r="C39" s="13" t="s">
        <v>53</v>
      </c>
      <c r="D39" s="14">
        <v>3</v>
      </c>
      <c r="E39" s="15" t="s">
        <v>18</v>
      </c>
      <c r="F39" s="6" t="s">
        <v>34</v>
      </c>
      <c r="G39" s="36" t="s">
        <v>37</v>
      </c>
      <c r="H39" s="14"/>
      <c r="I39" s="14">
        <v>397.06</v>
      </c>
      <c r="J39" s="8" t="s">
        <v>20</v>
      </c>
      <c r="K39" s="14"/>
      <c r="L39" s="14">
        <f>12.68+12.68</f>
        <v>25.36</v>
      </c>
      <c r="M39" s="17"/>
    </row>
    <row r="40" spans="1:13" x14ac:dyDescent="0.25">
      <c r="A40" s="11">
        <f t="shared" si="0"/>
        <v>37</v>
      </c>
      <c r="B40" s="7" t="s">
        <v>22</v>
      </c>
      <c r="C40" s="13" t="s">
        <v>53</v>
      </c>
      <c r="D40" s="14">
        <v>6</v>
      </c>
      <c r="E40" s="15" t="s">
        <v>56</v>
      </c>
      <c r="F40" s="6" t="s">
        <v>42</v>
      </c>
      <c r="G40" s="36" t="s">
        <v>57</v>
      </c>
      <c r="H40" s="14">
        <f>761</f>
        <v>761</v>
      </c>
      <c r="I40" s="14">
        <f>504.48</f>
        <v>504.48</v>
      </c>
      <c r="J40" s="8" t="s">
        <v>20</v>
      </c>
      <c r="K40" s="14">
        <v>360</v>
      </c>
      <c r="L40" s="14">
        <f>516+285.6+10+19.2</f>
        <v>830.80000000000007</v>
      </c>
      <c r="M40" s="17"/>
    </row>
    <row r="41" spans="1:13" x14ac:dyDescent="0.25">
      <c r="A41" s="11">
        <f t="shared" si="0"/>
        <v>38</v>
      </c>
      <c r="B41" s="7" t="s">
        <v>22</v>
      </c>
      <c r="C41" s="13" t="s">
        <v>53</v>
      </c>
      <c r="D41" s="14">
        <v>6</v>
      </c>
      <c r="E41" s="15" t="s">
        <v>56</v>
      </c>
      <c r="F41" s="6" t="s">
        <v>42</v>
      </c>
      <c r="G41" s="36" t="s">
        <v>57</v>
      </c>
      <c r="H41" s="14">
        <f>761+9.2</f>
        <v>770.2</v>
      </c>
      <c r="I41" s="14">
        <v>504.48</v>
      </c>
      <c r="J41" s="8" t="s">
        <v>20</v>
      </c>
      <c r="K41" s="14">
        <v>360</v>
      </c>
      <c r="L41" s="14">
        <f>516+19.2+10</f>
        <v>545.20000000000005</v>
      </c>
      <c r="M41" s="17"/>
    </row>
    <row r="42" spans="1:13" x14ac:dyDescent="0.25">
      <c r="A42" s="11">
        <f t="shared" si="0"/>
        <v>39</v>
      </c>
      <c r="B42" s="7" t="s">
        <v>50</v>
      </c>
      <c r="C42" s="13" t="s">
        <v>53</v>
      </c>
      <c r="D42" s="14">
        <v>4</v>
      </c>
      <c r="E42" s="15" t="s">
        <v>58</v>
      </c>
      <c r="F42" s="6" t="s">
        <v>13</v>
      </c>
      <c r="G42" s="36" t="s">
        <v>29</v>
      </c>
      <c r="H42" s="14">
        <v>975</v>
      </c>
      <c r="I42" s="14">
        <v>625.29999999999995</v>
      </c>
      <c r="J42" s="8" t="s">
        <v>20</v>
      </c>
      <c r="K42" s="14">
        <v>260</v>
      </c>
      <c r="L42" s="14">
        <f>59.7+19.22+12.34</f>
        <v>91.26</v>
      </c>
      <c r="M42" s="17"/>
    </row>
    <row r="43" spans="1:13" x14ac:dyDescent="0.25">
      <c r="A43" s="11">
        <f t="shared" si="0"/>
        <v>40</v>
      </c>
      <c r="B43" s="7" t="s">
        <v>45</v>
      </c>
      <c r="C43" s="13" t="s">
        <v>53</v>
      </c>
      <c r="D43" s="14">
        <v>4</v>
      </c>
      <c r="E43" s="15" t="s">
        <v>44</v>
      </c>
      <c r="F43" s="6" t="s">
        <v>34</v>
      </c>
      <c r="G43" s="36" t="s">
        <v>29</v>
      </c>
      <c r="H43" s="14">
        <v>360</v>
      </c>
      <c r="I43" s="14">
        <v>203.4</v>
      </c>
      <c r="J43" s="8" t="s">
        <v>20</v>
      </c>
      <c r="K43" s="14"/>
      <c r="L43" s="14">
        <f>22.05+21.52</f>
        <v>43.57</v>
      </c>
      <c r="M43" s="17"/>
    </row>
    <row r="44" spans="1:13" x14ac:dyDescent="0.25">
      <c r="A44" s="11">
        <f t="shared" si="0"/>
        <v>41</v>
      </c>
      <c r="B44" s="7" t="s">
        <v>16</v>
      </c>
      <c r="C44" s="13" t="s">
        <v>53</v>
      </c>
      <c r="D44" s="14">
        <v>3</v>
      </c>
      <c r="E44" s="15" t="s">
        <v>18</v>
      </c>
      <c r="F44" s="6" t="s">
        <v>34</v>
      </c>
      <c r="G44" s="15" t="s">
        <v>29</v>
      </c>
      <c r="H44" s="14">
        <v>240</v>
      </c>
      <c r="I44" s="14">
        <f>60.16+111.99</f>
        <v>172.14999999999998</v>
      </c>
      <c r="J44" s="8" t="s">
        <v>20</v>
      </c>
      <c r="K44" s="14"/>
      <c r="L44" s="14">
        <f>2.2+1.5+2.2</f>
        <v>5.9</v>
      </c>
      <c r="M44" s="17"/>
    </row>
    <row r="45" spans="1:13" x14ac:dyDescent="0.25">
      <c r="A45" s="11">
        <f t="shared" si="0"/>
        <v>42</v>
      </c>
      <c r="B45" s="12" t="s">
        <v>59</v>
      </c>
      <c r="C45" s="13" t="s">
        <v>53</v>
      </c>
      <c r="D45" s="14">
        <v>4</v>
      </c>
      <c r="E45" s="15" t="s">
        <v>60</v>
      </c>
      <c r="F45" s="11" t="s">
        <v>24</v>
      </c>
      <c r="G45" s="15" t="s">
        <v>25</v>
      </c>
      <c r="H45" s="14">
        <v>555</v>
      </c>
      <c r="I45" s="38">
        <v>353.18</v>
      </c>
      <c r="J45" s="8" t="s">
        <v>20</v>
      </c>
      <c r="K45" s="14">
        <v>200</v>
      </c>
      <c r="L45" s="14">
        <f>37.7+8+115</f>
        <v>160.69999999999999</v>
      </c>
      <c r="M45" s="17"/>
    </row>
    <row r="46" spans="1:13" x14ac:dyDescent="0.25">
      <c r="A46" s="11">
        <f t="shared" si="0"/>
        <v>43</v>
      </c>
      <c r="B46" s="7" t="s">
        <v>22</v>
      </c>
      <c r="C46" s="13" t="s">
        <v>53</v>
      </c>
      <c r="D46" s="14">
        <v>2</v>
      </c>
      <c r="E46" s="15" t="s">
        <v>60</v>
      </c>
      <c r="F46" s="6" t="s">
        <v>24</v>
      </c>
      <c r="G46" s="36" t="s">
        <v>25</v>
      </c>
      <c r="H46" s="14">
        <v>192</v>
      </c>
      <c r="I46" s="14">
        <v>257.20999999999998</v>
      </c>
      <c r="J46" s="8" t="s">
        <v>20</v>
      </c>
      <c r="K46" s="14">
        <v>100</v>
      </c>
      <c r="L46" s="14">
        <v>29.7</v>
      </c>
      <c r="M46" s="17"/>
    </row>
    <row r="47" spans="1:13" x14ac:dyDescent="0.25">
      <c r="A47" s="11">
        <f t="shared" si="0"/>
        <v>44</v>
      </c>
      <c r="B47" s="7" t="s">
        <v>16</v>
      </c>
      <c r="C47" s="13" t="s">
        <v>53</v>
      </c>
      <c r="D47" s="14">
        <v>10</v>
      </c>
      <c r="E47" s="15" t="s">
        <v>44</v>
      </c>
      <c r="F47" s="6" t="s">
        <v>34</v>
      </c>
      <c r="G47" s="36" t="s">
        <v>29</v>
      </c>
      <c r="H47" s="14"/>
      <c r="I47" s="14">
        <v>306.92</v>
      </c>
      <c r="J47" s="8" t="s">
        <v>20</v>
      </c>
      <c r="K47" s="14"/>
      <c r="L47" s="14">
        <v>14.5</v>
      </c>
      <c r="M47" s="17"/>
    </row>
    <row r="48" spans="1:13" x14ac:dyDescent="0.25">
      <c r="A48" s="11">
        <f t="shared" si="0"/>
        <v>45</v>
      </c>
      <c r="B48" s="7" t="s">
        <v>22</v>
      </c>
      <c r="C48" s="13" t="s">
        <v>53</v>
      </c>
      <c r="D48" s="14">
        <v>4</v>
      </c>
      <c r="E48" s="15" t="s">
        <v>61</v>
      </c>
      <c r="F48" s="6" t="s">
        <v>34</v>
      </c>
      <c r="G48" s="36" t="s">
        <v>62</v>
      </c>
      <c r="H48" s="14">
        <v>495</v>
      </c>
      <c r="I48" s="14">
        <v>247.7</v>
      </c>
      <c r="J48" s="8" t="s">
        <v>20</v>
      </c>
      <c r="K48" s="14">
        <v>240</v>
      </c>
      <c r="L48" s="14">
        <v>37.51</v>
      </c>
      <c r="M48" s="17"/>
    </row>
    <row r="49" spans="1:13" x14ac:dyDescent="0.25">
      <c r="A49" s="11">
        <f t="shared" si="0"/>
        <v>46</v>
      </c>
      <c r="B49" s="7" t="s">
        <v>63</v>
      </c>
      <c r="C49" s="13" t="s">
        <v>53</v>
      </c>
      <c r="D49" s="14">
        <v>3</v>
      </c>
      <c r="E49" s="15" t="s">
        <v>64</v>
      </c>
      <c r="F49" s="6" t="s">
        <v>34</v>
      </c>
      <c r="G49" s="36" t="s">
        <v>29</v>
      </c>
      <c r="H49" s="14">
        <v>320</v>
      </c>
      <c r="I49" s="14">
        <v>252.05</v>
      </c>
      <c r="J49" s="8" t="s">
        <v>20</v>
      </c>
      <c r="K49" s="14">
        <v>165</v>
      </c>
      <c r="L49" s="14">
        <f>23.99+13.8</f>
        <v>37.79</v>
      </c>
      <c r="M49" s="17"/>
    </row>
    <row r="50" spans="1:13" x14ac:dyDescent="0.25">
      <c r="A50" s="11">
        <f t="shared" si="0"/>
        <v>47</v>
      </c>
      <c r="B50" s="7" t="s">
        <v>22</v>
      </c>
      <c r="C50" s="13" t="s">
        <v>53</v>
      </c>
      <c r="D50" s="14">
        <v>3</v>
      </c>
      <c r="E50" s="15" t="s">
        <v>65</v>
      </c>
      <c r="F50" s="6" t="s">
        <v>42</v>
      </c>
      <c r="G50" s="36" t="s">
        <v>62</v>
      </c>
      <c r="H50" s="14">
        <v>230</v>
      </c>
      <c r="I50" s="14"/>
      <c r="J50" s="8" t="s">
        <v>20</v>
      </c>
      <c r="K50" s="14">
        <v>90</v>
      </c>
      <c r="L50" s="14">
        <f>28.98+350</f>
        <v>378.98</v>
      </c>
      <c r="M50" s="17"/>
    </row>
    <row r="51" spans="1:13" x14ac:dyDescent="0.25">
      <c r="A51" s="11">
        <f t="shared" si="0"/>
        <v>48</v>
      </c>
      <c r="B51" s="7" t="s">
        <v>22</v>
      </c>
      <c r="C51" s="13" t="s">
        <v>53</v>
      </c>
      <c r="D51" s="14">
        <v>3</v>
      </c>
      <c r="E51" s="15" t="s">
        <v>66</v>
      </c>
      <c r="F51" s="6" t="s">
        <v>24</v>
      </c>
      <c r="G51" s="36" t="s">
        <v>25</v>
      </c>
      <c r="H51" s="14">
        <f>420+20</f>
        <v>440</v>
      </c>
      <c r="I51" s="14">
        <f>18.92</f>
        <v>18.920000000000002</v>
      </c>
      <c r="J51" s="8" t="s">
        <v>20</v>
      </c>
      <c r="K51" s="14">
        <v>165</v>
      </c>
      <c r="L51" s="14">
        <f>20.24+18.8</f>
        <v>39.04</v>
      </c>
      <c r="M51" s="17"/>
    </row>
    <row r="52" spans="1:13" x14ac:dyDescent="0.25">
      <c r="A52" s="11">
        <f t="shared" si="0"/>
        <v>49</v>
      </c>
      <c r="B52" s="12" t="s">
        <v>47</v>
      </c>
      <c r="C52" s="13" t="s">
        <v>53</v>
      </c>
      <c r="D52" s="14">
        <v>3</v>
      </c>
      <c r="E52" s="15" t="s">
        <v>65</v>
      </c>
      <c r="F52" s="11" t="s">
        <v>42</v>
      </c>
      <c r="G52" s="36" t="s">
        <v>37</v>
      </c>
      <c r="H52" s="14">
        <f>4+170</f>
        <v>174</v>
      </c>
      <c r="I52" s="14"/>
      <c r="J52" s="8"/>
      <c r="K52" s="14">
        <v>90</v>
      </c>
      <c r="L52" s="14">
        <f>22.97</f>
        <v>22.97</v>
      </c>
      <c r="M52" s="17"/>
    </row>
    <row r="53" spans="1:13" x14ac:dyDescent="0.25">
      <c r="A53" s="11">
        <f t="shared" si="0"/>
        <v>50</v>
      </c>
      <c r="B53" s="7" t="s">
        <v>50</v>
      </c>
      <c r="C53" s="13" t="s">
        <v>53</v>
      </c>
      <c r="D53" s="14">
        <v>12</v>
      </c>
      <c r="E53" s="15" t="s">
        <v>67</v>
      </c>
      <c r="F53" s="6" t="s">
        <v>42</v>
      </c>
      <c r="G53" s="36" t="s">
        <v>29</v>
      </c>
      <c r="H53" s="14">
        <v>1470</v>
      </c>
      <c r="I53" s="14">
        <v>2092.35</v>
      </c>
      <c r="J53" s="8" t="s">
        <v>20</v>
      </c>
      <c r="K53" s="14">
        <v>840</v>
      </c>
      <c r="L53" s="14">
        <v>70</v>
      </c>
      <c r="M53" s="17"/>
    </row>
    <row r="54" spans="1:13" x14ac:dyDescent="0.25">
      <c r="A54" s="11">
        <f t="shared" si="0"/>
        <v>51</v>
      </c>
      <c r="B54" s="12" t="s">
        <v>68</v>
      </c>
      <c r="C54" s="13" t="s">
        <v>53</v>
      </c>
      <c r="D54" s="14">
        <v>32</v>
      </c>
      <c r="E54" s="15" t="s">
        <v>12</v>
      </c>
      <c r="F54" s="16" t="s">
        <v>13</v>
      </c>
      <c r="G54" s="36" t="s">
        <v>14</v>
      </c>
      <c r="H54" s="14">
        <v>6525</v>
      </c>
      <c r="I54" s="14">
        <v>1534.9</v>
      </c>
      <c r="J54" s="8" t="s">
        <v>20</v>
      </c>
      <c r="K54" s="14">
        <v>2240</v>
      </c>
      <c r="L54" s="14">
        <v>370</v>
      </c>
      <c r="M54" s="17"/>
    </row>
    <row r="55" spans="1:13" x14ac:dyDescent="0.25">
      <c r="A55" s="11">
        <f t="shared" si="0"/>
        <v>52</v>
      </c>
      <c r="B55" s="7" t="s">
        <v>28</v>
      </c>
      <c r="C55" s="13" t="s">
        <v>53</v>
      </c>
      <c r="D55" s="14">
        <v>10</v>
      </c>
      <c r="E55" s="15" t="s">
        <v>12</v>
      </c>
      <c r="F55" s="10" t="s">
        <v>13</v>
      </c>
      <c r="G55" s="36" t="s">
        <v>29</v>
      </c>
      <c r="H55" s="14">
        <v>1040</v>
      </c>
      <c r="I55" s="14">
        <v>2666.86</v>
      </c>
      <c r="J55" s="8" t="s">
        <v>20</v>
      </c>
      <c r="K55" s="14">
        <v>700</v>
      </c>
      <c r="L55" s="14"/>
      <c r="M55" s="17"/>
    </row>
    <row r="56" spans="1:13" x14ac:dyDescent="0.25">
      <c r="A56" s="11">
        <f t="shared" si="0"/>
        <v>53</v>
      </c>
      <c r="B56" s="7" t="s">
        <v>22</v>
      </c>
      <c r="C56" s="13" t="s">
        <v>53</v>
      </c>
      <c r="D56" s="14">
        <v>9</v>
      </c>
      <c r="E56" s="15" t="s">
        <v>12</v>
      </c>
      <c r="F56" s="10" t="s">
        <v>13</v>
      </c>
      <c r="G56" s="36" t="s">
        <v>14</v>
      </c>
      <c r="H56" s="14">
        <v>810</v>
      </c>
      <c r="I56" s="14">
        <v>1399.19</v>
      </c>
      <c r="J56" s="8" t="s">
        <v>20</v>
      </c>
      <c r="K56" s="14">
        <v>630</v>
      </c>
      <c r="L56" s="14">
        <v>135.16</v>
      </c>
      <c r="M56" s="17"/>
    </row>
    <row r="57" spans="1:13" x14ac:dyDescent="0.25">
      <c r="A57" s="11">
        <f t="shared" si="0"/>
        <v>54</v>
      </c>
      <c r="B57" s="7" t="s">
        <v>31</v>
      </c>
      <c r="C57" s="13" t="s">
        <v>53</v>
      </c>
      <c r="D57" s="14">
        <v>3</v>
      </c>
      <c r="E57" s="15" t="s">
        <v>58</v>
      </c>
      <c r="F57" s="6" t="s">
        <v>33</v>
      </c>
      <c r="G57" s="36" t="s">
        <v>29</v>
      </c>
      <c r="H57" s="14">
        <f>570</f>
        <v>570</v>
      </c>
      <c r="I57" s="14">
        <f>166.96</f>
        <v>166.96</v>
      </c>
      <c r="J57" s="8" t="s">
        <v>20</v>
      </c>
      <c r="K57" s="14">
        <f>195</f>
        <v>195</v>
      </c>
      <c r="L57" s="14">
        <v>47.6</v>
      </c>
      <c r="M57" s="17"/>
    </row>
    <row r="58" spans="1:13" x14ac:dyDescent="0.25">
      <c r="A58" s="11">
        <f t="shared" si="0"/>
        <v>55</v>
      </c>
      <c r="B58" s="7" t="s">
        <v>22</v>
      </c>
      <c r="C58" s="13" t="s">
        <v>53</v>
      </c>
      <c r="D58" s="14">
        <v>9</v>
      </c>
      <c r="E58" s="15" t="s">
        <v>69</v>
      </c>
      <c r="F58" s="6" t="s">
        <v>42</v>
      </c>
      <c r="G58" s="36" t="s">
        <v>70</v>
      </c>
      <c r="H58" s="14">
        <v>1049.98</v>
      </c>
      <c r="I58" s="14">
        <v>819.59</v>
      </c>
      <c r="J58" s="8" t="s">
        <v>20</v>
      </c>
      <c r="K58" s="14">
        <v>360</v>
      </c>
      <c r="L58" s="14">
        <v>66.540000000000006</v>
      </c>
      <c r="M58" s="17"/>
    </row>
    <row r="59" spans="1:13" x14ac:dyDescent="0.25">
      <c r="A59" s="11">
        <f t="shared" si="0"/>
        <v>56</v>
      </c>
      <c r="B59" s="7" t="s">
        <v>16</v>
      </c>
      <c r="C59" s="13" t="s">
        <v>53</v>
      </c>
      <c r="D59" s="14">
        <v>1</v>
      </c>
      <c r="E59" s="15" t="s">
        <v>67</v>
      </c>
      <c r="F59" s="6" t="s">
        <v>24</v>
      </c>
      <c r="G59" s="36" t="s">
        <v>29</v>
      </c>
      <c r="H59" s="14"/>
      <c r="I59" s="14"/>
      <c r="J59" s="8"/>
      <c r="K59" s="14"/>
      <c r="L59" s="14">
        <v>190.96</v>
      </c>
      <c r="M59" s="17"/>
    </row>
    <row r="60" spans="1:13" x14ac:dyDescent="0.25">
      <c r="A60" s="11">
        <f t="shared" si="0"/>
        <v>57</v>
      </c>
      <c r="B60" s="7" t="s">
        <v>16</v>
      </c>
      <c r="C60" s="13" t="s">
        <v>53</v>
      </c>
      <c r="D60" s="14">
        <v>6</v>
      </c>
      <c r="E60" s="15" t="s">
        <v>67</v>
      </c>
      <c r="F60" s="6" t="s">
        <v>24</v>
      </c>
      <c r="G60" s="36" t="s">
        <v>29</v>
      </c>
      <c r="H60" s="14"/>
      <c r="I60" s="14">
        <v>1225</v>
      </c>
      <c r="J60" s="8" t="s">
        <v>20</v>
      </c>
      <c r="K60" s="14"/>
      <c r="L60" s="14"/>
      <c r="M60" s="17"/>
    </row>
    <row r="61" spans="1:13" x14ac:dyDescent="0.25">
      <c r="A61" s="11">
        <f t="shared" si="0"/>
        <v>58</v>
      </c>
      <c r="B61" s="7" t="s">
        <v>16</v>
      </c>
      <c r="C61" s="13" t="s">
        <v>53</v>
      </c>
      <c r="D61" s="14">
        <v>5</v>
      </c>
      <c r="E61" s="15" t="s">
        <v>51</v>
      </c>
      <c r="F61" s="9" t="s">
        <v>36</v>
      </c>
      <c r="G61" s="36" t="s">
        <v>29</v>
      </c>
      <c r="H61" s="14"/>
      <c r="I61" s="14">
        <v>834</v>
      </c>
      <c r="J61" s="8" t="s">
        <v>20</v>
      </c>
      <c r="K61" s="14"/>
      <c r="L61" s="14"/>
      <c r="M61" s="17"/>
    </row>
    <row r="62" spans="1:13" x14ac:dyDescent="0.25">
      <c r="A62" s="11">
        <f t="shared" si="0"/>
        <v>59</v>
      </c>
      <c r="B62" s="7" t="s">
        <v>50</v>
      </c>
      <c r="C62" s="13" t="s">
        <v>53</v>
      </c>
      <c r="D62" s="14">
        <v>7</v>
      </c>
      <c r="E62" s="15" t="s">
        <v>71</v>
      </c>
      <c r="F62" s="6" t="s">
        <v>24</v>
      </c>
      <c r="G62" s="36" t="s">
        <v>29</v>
      </c>
      <c r="H62" s="14">
        <v>835</v>
      </c>
      <c r="I62" s="14">
        <v>1475.01</v>
      </c>
      <c r="J62" s="8" t="s">
        <v>20</v>
      </c>
      <c r="K62" s="14">
        <v>350</v>
      </c>
      <c r="L62" s="14">
        <v>698.09</v>
      </c>
      <c r="M62" s="17"/>
    </row>
    <row r="63" spans="1:13" x14ac:dyDescent="0.25">
      <c r="A63" s="11">
        <f t="shared" si="0"/>
        <v>60</v>
      </c>
      <c r="B63" s="7" t="s">
        <v>72</v>
      </c>
      <c r="C63" s="13" t="s">
        <v>53</v>
      </c>
      <c r="D63" s="14">
        <v>3</v>
      </c>
      <c r="E63" s="15" t="s">
        <v>66</v>
      </c>
      <c r="F63" s="6" t="s">
        <v>42</v>
      </c>
      <c r="G63" s="36" t="s">
        <v>29</v>
      </c>
      <c r="H63" s="14">
        <f>280</f>
        <v>280</v>
      </c>
      <c r="I63" s="14">
        <v>431.92</v>
      </c>
      <c r="J63" s="8" t="s">
        <v>20</v>
      </c>
      <c r="K63" s="14">
        <f>165</f>
        <v>165</v>
      </c>
      <c r="L63" s="14">
        <v>1501.95</v>
      </c>
      <c r="M63" s="17"/>
    </row>
    <row r="64" spans="1:13" x14ac:dyDescent="0.25">
      <c r="A64" s="11">
        <f t="shared" si="0"/>
        <v>61</v>
      </c>
      <c r="B64" s="7" t="s">
        <v>73</v>
      </c>
      <c r="C64" s="13" t="s">
        <v>53</v>
      </c>
      <c r="D64" s="14">
        <v>4</v>
      </c>
      <c r="E64" s="15" t="s">
        <v>74</v>
      </c>
      <c r="F64" s="6" t="s">
        <v>75</v>
      </c>
      <c r="G64" s="36" t="s">
        <v>76</v>
      </c>
      <c r="H64" s="14">
        <f>645</f>
        <v>645</v>
      </c>
      <c r="I64" s="14">
        <f>483.94</f>
        <v>483.94</v>
      </c>
      <c r="J64" s="8" t="s">
        <v>20</v>
      </c>
      <c r="K64" s="14">
        <v>240</v>
      </c>
      <c r="L64" s="14">
        <f>1.5+11.22+16.9+27.6+1.9</f>
        <v>59.12</v>
      </c>
      <c r="M64" s="17"/>
    </row>
    <row r="65" spans="1:13" x14ac:dyDescent="0.25">
      <c r="A65" s="11">
        <f t="shared" si="0"/>
        <v>62</v>
      </c>
      <c r="B65" s="12" t="s">
        <v>22</v>
      </c>
      <c r="C65" s="13" t="s">
        <v>53</v>
      </c>
      <c r="D65" s="14">
        <v>4</v>
      </c>
      <c r="E65" s="15" t="s">
        <v>61</v>
      </c>
      <c r="F65" s="16" t="s">
        <v>13</v>
      </c>
      <c r="G65" s="36" t="s">
        <v>70</v>
      </c>
      <c r="H65" s="14">
        <v>630</v>
      </c>
      <c r="I65" s="14">
        <f>270.97</f>
        <v>270.97000000000003</v>
      </c>
      <c r="J65" s="8" t="s">
        <v>20</v>
      </c>
      <c r="K65" s="14">
        <f>240</f>
        <v>240</v>
      </c>
      <c r="L65" s="14">
        <v>29.52</v>
      </c>
      <c r="M65" s="17"/>
    </row>
    <row r="66" spans="1:13" x14ac:dyDescent="0.25">
      <c r="A66" s="11">
        <f t="shared" si="0"/>
        <v>63</v>
      </c>
      <c r="B66" s="7" t="s">
        <v>77</v>
      </c>
      <c r="C66" s="13" t="s">
        <v>53</v>
      </c>
      <c r="D66" s="14">
        <v>4</v>
      </c>
      <c r="E66" s="15" t="s">
        <v>51</v>
      </c>
      <c r="F66" s="6" t="s">
        <v>78</v>
      </c>
      <c r="G66" s="36" t="s">
        <v>29</v>
      </c>
      <c r="H66" s="14">
        <v>614</v>
      </c>
      <c r="I66" s="14">
        <f>326.05</f>
        <v>326.05</v>
      </c>
      <c r="J66" s="8" t="s">
        <v>20</v>
      </c>
      <c r="K66" s="14">
        <v>200</v>
      </c>
      <c r="L66" s="14"/>
      <c r="M66" s="17"/>
    </row>
    <row r="67" spans="1:13" x14ac:dyDescent="0.25">
      <c r="A67" s="11">
        <f t="shared" si="0"/>
        <v>64</v>
      </c>
      <c r="B67" s="7" t="s">
        <v>79</v>
      </c>
      <c r="C67" s="13" t="s">
        <v>53</v>
      </c>
      <c r="D67" s="14">
        <v>4</v>
      </c>
      <c r="E67" s="15" t="s">
        <v>51</v>
      </c>
      <c r="F67" s="6" t="s">
        <v>78</v>
      </c>
      <c r="G67" s="36" t="s">
        <v>29</v>
      </c>
      <c r="H67" s="14">
        <f>614</f>
        <v>614</v>
      </c>
      <c r="I67" s="14">
        <v>257.08999999999997</v>
      </c>
      <c r="J67" s="8" t="s">
        <v>20</v>
      </c>
      <c r="K67" s="14">
        <v>200</v>
      </c>
      <c r="L67" s="14"/>
      <c r="M67" s="17"/>
    </row>
    <row r="68" spans="1:13" x14ac:dyDescent="0.25">
      <c r="A68" s="11">
        <f t="shared" si="0"/>
        <v>65</v>
      </c>
      <c r="B68" s="7" t="s">
        <v>22</v>
      </c>
      <c r="C68" s="13" t="s">
        <v>53</v>
      </c>
      <c r="D68" s="14">
        <v>4</v>
      </c>
      <c r="E68" s="15" t="s">
        <v>51</v>
      </c>
      <c r="F68" s="6" t="s">
        <v>78</v>
      </c>
      <c r="G68" s="36" t="s">
        <v>29</v>
      </c>
      <c r="H68" s="14">
        <f>614+10.28</f>
        <v>624.28</v>
      </c>
      <c r="I68" s="14">
        <v>297.08999999999997</v>
      </c>
      <c r="J68" s="8" t="s">
        <v>20</v>
      </c>
      <c r="K68" s="14">
        <v>200</v>
      </c>
      <c r="L68" s="14"/>
      <c r="M68" s="17"/>
    </row>
    <row r="69" spans="1:13" x14ac:dyDescent="0.25">
      <c r="A69" s="11">
        <f t="shared" ref="A69:A86" si="1">ROW()-3</f>
        <v>66</v>
      </c>
      <c r="B69" s="7" t="s">
        <v>72</v>
      </c>
      <c r="C69" s="13" t="s">
        <v>53</v>
      </c>
      <c r="D69" s="14">
        <v>4</v>
      </c>
      <c r="E69" s="15" t="s">
        <v>51</v>
      </c>
      <c r="F69" s="6" t="s">
        <v>78</v>
      </c>
      <c r="G69" s="36" t="s">
        <v>29</v>
      </c>
      <c r="H69" s="14">
        <v>614</v>
      </c>
      <c r="I69" s="14">
        <v>337.09</v>
      </c>
      <c r="J69" s="8" t="s">
        <v>20</v>
      </c>
      <c r="K69" s="14">
        <v>200</v>
      </c>
      <c r="L69" s="14"/>
      <c r="M69" s="17"/>
    </row>
    <row r="70" spans="1:13" x14ac:dyDescent="0.25">
      <c r="A70" s="11">
        <f t="shared" si="1"/>
        <v>67</v>
      </c>
      <c r="B70" s="7" t="s">
        <v>22</v>
      </c>
      <c r="C70" s="13" t="s">
        <v>53</v>
      </c>
      <c r="D70" s="14">
        <v>4</v>
      </c>
      <c r="E70" s="15" t="s">
        <v>51</v>
      </c>
      <c r="F70" s="6" t="s">
        <v>78</v>
      </c>
      <c r="G70" s="36" t="s">
        <v>29</v>
      </c>
      <c r="H70" s="14">
        <f>614</f>
        <v>614</v>
      </c>
      <c r="I70" s="14">
        <f>174.4+35</f>
        <v>209.4</v>
      </c>
      <c r="J70" s="8" t="s">
        <v>20</v>
      </c>
      <c r="K70" s="14">
        <v>200</v>
      </c>
      <c r="L70" s="14">
        <v>126.17</v>
      </c>
      <c r="M70" s="17"/>
    </row>
    <row r="71" spans="1:13" x14ac:dyDescent="0.25">
      <c r="A71" s="11">
        <f t="shared" si="1"/>
        <v>68</v>
      </c>
      <c r="B71" s="7" t="s">
        <v>46</v>
      </c>
      <c r="C71" s="13" t="s">
        <v>53</v>
      </c>
      <c r="D71" s="14">
        <v>4</v>
      </c>
      <c r="E71" s="15" t="s">
        <v>51</v>
      </c>
      <c r="F71" s="6" t="s">
        <v>78</v>
      </c>
      <c r="G71" s="36" t="s">
        <v>29</v>
      </c>
      <c r="H71" s="14">
        <v>614</v>
      </c>
      <c r="I71" s="14">
        <v>337.09</v>
      </c>
      <c r="J71" s="8" t="s">
        <v>20</v>
      </c>
      <c r="K71" s="14">
        <v>200</v>
      </c>
      <c r="L71" s="14"/>
      <c r="M71" s="17"/>
    </row>
    <row r="72" spans="1:13" x14ac:dyDescent="0.25">
      <c r="A72" s="11">
        <f t="shared" si="1"/>
        <v>69</v>
      </c>
      <c r="B72" s="7" t="s">
        <v>80</v>
      </c>
      <c r="C72" s="13" t="s">
        <v>53</v>
      </c>
      <c r="D72" s="14">
        <v>4</v>
      </c>
      <c r="E72" s="15" t="s">
        <v>51</v>
      </c>
      <c r="F72" s="6" t="s">
        <v>78</v>
      </c>
      <c r="G72" s="36" t="s">
        <v>29</v>
      </c>
      <c r="H72" s="14">
        <v>614</v>
      </c>
      <c r="I72" s="14">
        <v>337.09</v>
      </c>
      <c r="J72" s="8" t="s">
        <v>20</v>
      </c>
      <c r="K72" s="14">
        <v>200</v>
      </c>
      <c r="L72" s="14"/>
      <c r="M72" s="17"/>
    </row>
    <row r="73" spans="1:13" x14ac:dyDescent="0.25">
      <c r="A73" s="11">
        <f t="shared" si="1"/>
        <v>70</v>
      </c>
      <c r="B73" s="12" t="s">
        <v>46</v>
      </c>
      <c r="C73" s="13" t="s">
        <v>53</v>
      </c>
      <c r="D73" s="14">
        <v>4</v>
      </c>
      <c r="E73" s="15" t="s">
        <v>51</v>
      </c>
      <c r="F73" s="11" t="s">
        <v>78</v>
      </c>
      <c r="G73" s="36" t="s">
        <v>29</v>
      </c>
      <c r="H73" s="14">
        <v>570</v>
      </c>
      <c r="I73" s="14">
        <f>775.09+75</f>
        <v>850.09</v>
      </c>
      <c r="J73" s="8" t="s">
        <v>20</v>
      </c>
      <c r="K73" s="14">
        <v>200</v>
      </c>
      <c r="L73" s="14">
        <v>11</v>
      </c>
      <c r="M73" s="17"/>
    </row>
    <row r="74" spans="1:13" x14ac:dyDescent="0.25">
      <c r="A74" s="11">
        <f t="shared" si="1"/>
        <v>71</v>
      </c>
      <c r="B74" s="7" t="s">
        <v>22</v>
      </c>
      <c r="C74" s="13" t="s">
        <v>53</v>
      </c>
      <c r="D74" s="14">
        <v>4</v>
      </c>
      <c r="E74" s="15" t="s">
        <v>51</v>
      </c>
      <c r="F74" s="6" t="s">
        <v>78</v>
      </c>
      <c r="G74" s="36" t="s">
        <v>29</v>
      </c>
      <c r="H74" s="14">
        <v>570</v>
      </c>
      <c r="I74" s="14">
        <f>775.09+75</f>
        <v>850.09</v>
      </c>
      <c r="J74" s="8" t="s">
        <v>20</v>
      </c>
      <c r="K74" s="14">
        <v>200</v>
      </c>
      <c r="L74" s="14"/>
      <c r="M74" s="17"/>
    </row>
    <row r="75" spans="1:13" x14ac:dyDescent="0.25">
      <c r="A75" s="11">
        <f t="shared" si="1"/>
        <v>72</v>
      </c>
      <c r="B75" s="7" t="s">
        <v>28</v>
      </c>
      <c r="C75" s="13" t="s">
        <v>53</v>
      </c>
      <c r="D75" s="14">
        <v>4</v>
      </c>
      <c r="E75" s="15" t="s">
        <v>51</v>
      </c>
      <c r="F75" s="6" t="s">
        <v>78</v>
      </c>
      <c r="G75" s="36" t="s">
        <v>29</v>
      </c>
      <c r="H75" s="14">
        <v>610</v>
      </c>
      <c r="I75" s="14">
        <v>736.09</v>
      </c>
      <c r="J75" s="8" t="s">
        <v>20</v>
      </c>
      <c r="K75" s="14">
        <v>200</v>
      </c>
      <c r="L75" s="14"/>
      <c r="M75" s="17"/>
    </row>
    <row r="76" spans="1:13" x14ac:dyDescent="0.25">
      <c r="A76" s="11">
        <f t="shared" si="1"/>
        <v>73</v>
      </c>
      <c r="B76" s="12" t="s">
        <v>50</v>
      </c>
      <c r="C76" s="13" t="s">
        <v>53</v>
      </c>
      <c r="D76" s="14">
        <v>4</v>
      </c>
      <c r="E76" s="15" t="s">
        <v>61</v>
      </c>
      <c r="F76" s="11" t="s">
        <v>24</v>
      </c>
      <c r="G76" s="36" t="s">
        <v>29</v>
      </c>
      <c r="H76" s="14">
        <f>630</f>
        <v>630</v>
      </c>
      <c r="I76" s="14">
        <v>337.96</v>
      </c>
      <c r="J76" s="8" t="s">
        <v>20</v>
      </c>
      <c r="K76" s="14">
        <v>240</v>
      </c>
      <c r="L76" s="14">
        <v>50</v>
      </c>
      <c r="M76" s="17"/>
    </row>
    <row r="77" spans="1:13" x14ac:dyDescent="0.25">
      <c r="A77" s="11">
        <f t="shared" si="1"/>
        <v>74</v>
      </c>
      <c r="B77" s="7" t="s">
        <v>81</v>
      </c>
      <c r="C77" s="13" t="s">
        <v>53</v>
      </c>
      <c r="D77" s="14">
        <v>3</v>
      </c>
      <c r="E77" s="15" t="s">
        <v>82</v>
      </c>
      <c r="F77" s="6" t="s">
        <v>33</v>
      </c>
      <c r="G77" s="36" t="s">
        <v>29</v>
      </c>
      <c r="H77" s="14">
        <v>360</v>
      </c>
      <c r="I77" s="14">
        <v>635.88</v>
      </c>
      <c r="J77" s="8" t="s">
        <v>20</v>
      </c>
      <c r="K77" s="14">
        <v>150</v>
      </c>
      <c r="L77" s="14"/>
      <c r="M77" s="17"/>
    </row>
    <row r="78" spans="1:13" x14ac:dyDescent="0.25">
      <c r="A78" s="11">
        <f t="shared" si="1"/>
        <v>75</v>
      </c>
      <c r="B78" s="12" t="s">
        <v>43</v>
      </c>
      <c r="C78" s="13" t="s">
        <v>53</v>
      </c>
      <c r="D78" s="14">
        <v>1</v>
      </c>
      <c r="E78" s="15" t="s">
        <v>65</v>
      </c>
      <c r="F78" s="11" t="s">
        <v>83</v>
      </c>
      <c r="G78" s="36" t="s">
        <v>14</v>
      </c>
      <c r="H78" s="14"/>
      <c r="I78" s="14">
        <v>106.58</v>
      </c>
      <c r="J78" s="8" t="s">
        <v>20</v>
      </c>
      <c r="K78" s="14">
        <v>30</v>
      </c>
      <c r="L78" s="14">
        <f>24.33</f>
        <v>24.33</v>
      </c>
      <c r="M78" s="17"/>
    </row>
    <row r="79" spans="1:13" x14ac:dyDescent="0.25">
      <c r="A79" s="11">
        <f t="shared" si="1"/>
        <v>76</v>
      </c>
      <c r="B79" s="7" t="s">
        <v>16</v>
      </c>
      <c r="C79" s="13" t="s">
        <v>53</v>
      </c>
      <c r="D79" s="14">
        <v>3</v>
      </c>
      <c r="E79" s="15" t="s">
        <v>85</v>
      </c>
      <c r="F79" s="10" t="s">
        <v>13</v>
      </c>
      <c r="G79" s="36" t="s">
        <v>29</v>
      </c>
      <c r="H79" s="14">
        <v>150</v>
      </c>
      <c r="I79" s="14"/>
      <c r="J79" s="8"/>
      <c r="K79" s="14"/>
      <c r="L79" s="14">
        <f>42.8</f>
        <v>42.8</v>
      </c>
      <c r="M79" s="17"/>
    </row>
    <row r="80" spans="1:13" x14ac:dyDescent="0.25">
      <c r="A80" s="11">
        <f t="shared" si="1"/>
        <v>77</v>
      </c>
      <c r="B80" s="7" t="s">
        <v>22</v>
      </c>
      <c r="C80" s="13" t="s">
        <v>53</v>
      </c>
      <c r="D80" s="14">
        <v>3</v>
      </c>
      <c r="E80" s="15" t="s">
        <v>86</v>
      </c>
      <c r="F80" s="6" t="s">
        <v>84</v>
      </c>
      <c r="G80" s="36" t="s">
        <v>39</v>
      </c>
      <c r="H80" s="14">
        <f>329</f>
        <v>329</v>
      </c>
      <c r="I80" s="14"/>
      <c r="J80" s="8"/>
      <c r="K80" s="14">
        <v>160</v>
      </c>
      <c r="L80" s="14">
        <v>37</v>
      </c>
      <c r="M80" s="17"/>
    </row>
    <row r="81" spans="1:13" x14ac:dyDescent="0.25">
      <c r="A81" s="11">
        <f t="shared" si="1"/>
        <v>78</v>
      </c>
      <c r="B81" s="7" t="s">
        <v>22</v>
      </c>
      <c r="C81" s="13" t="s">
        <v>53</v>
      </c>
      <c r="D81" s="14">
        <v>3</v>
      </c>
      <c r="E81" s="15" t="s">
        <v>86</v>
      </c>
      <c r="F81" s="6" t="s">
        <v>84</v>
      </c>
      <c r="G81" s="36" t="s">
        <v>39</v>
      </c>
      <c r="H81" s="14">
        <v>329</v>
      </c>
      <c r="I81" s="14"/>
      <c r="J81" s="8"/>
      <c r="K81" s="14">
        <v>160</v>
      </c>
      <c r="L81" s="14">
        <v>37</v>
      </c>
      <c r="M81" s="17"/>
    </row>
    <row r="82" spans="1:13" x14ac:dyDescent="0.25">
      <c r="A82" s="11">
        <f t="shared" si="1"/>
        <v>79</v>
      </c>
      <c r="B82" s="12" t="s">
        <v>22</v>
      </c>
      <c r="C82" s="13" t="s">
        <v>53</v>
      </c>
      <c r="D82" s="14">
        <v>3</v>
      </c>
      <c r="E82" s="15" t="s">
        <v>85</v>
      </c>
      <c r="F82" s="16" t="s">
        <v>13</v>
      </c>
      <c r="G82" s="36" t="s">
        <v>29</v>
      </c>
      <c r="H82" s="14">
        <v>672</v>
      </c>
      <c r="I82" s="14">
        <v>171.6</v>
      </c>
      <c r="J82" s="8" t="s">
        <v>20</v>
      </c>
      <c r="K82" s="14">
        <v>275</v>
      </c>
      <c r="L82" s="14">
        <v>100</v>
      </c>
      <c r="M82" s="17"/>
    </row>
    <row r="83" spans="1:13" x14ac:dyDescent="0.25">
      <c r="A83" s="11">
        <f t="shared" si="1"/>
        <v>80</v>
      </c>
      <c r="B83" s="7" t="s">
        <v>22</v>
      </c>
      <c r="C83" s="13" t="s">
        <v>53</v>
      </c>
      <c r="D83" s="14">
        <v>3</v>
      </c>
      <c r="E83" s="15" t="s">
        <v>23</v>
      </c>
      <c r="F83" s="10" t="s">
        <v>13</v>
      </c>
      <c r="G83" s="36" t="s">
        <v>14</v>
      </c>
      <c r="H83" s="14">
        <v>1765</v>
      </c>
      <c r="I83" s="14">
        <v>1380.65</v>
      </c>
      <c r="J83" s="8" t="s">
        <v>20</v>
      </c>
      <c r="K83" s="14">
        <v>770</v>
      </c>
      <c r="L83" s="14">
        <v>331</v>
      </c>
      <c r="M83" s="17"/>
    </row>
    <row r="84" spans="1:13" x14ac:dyDescent="0.25">
      <c r="A84" s="11">
        <f t="shared" si="1"/>
        <v>81</v>
      </c>
      <c r="B84" s="7" t="s">
        <v>22</v>
      </c>
      <c r="C84" s="13" t="s">
        <v>53</v>
      </c>
      <c r="D84" s="14">
        <v>2</v>
      </c>
      <c r="E84" s="15" t="s">
        <v>87</v>
      </c>
      <c r="F84" s="6" t="s">
        <v>24</v>
      </c>
      <c r="G84" s="36" t="s">
        <v>27</v>
      </c>
      <c r="H84" s="14">
        <v>680</v>
      </c>
      <c r="I84" s="14">
        <v>305.52999999999997</v>
      </c>
      <c r="J84" s="8" t="s">
        <v>20</v>
      </c>
      <c r="K84" s="14">
        <v>250</v>
      </c>
      <c r="L84" s="14"/>
      <c r="M84" s="17"/>
    </row>
    <row r="85" spans="1:13" x14ac:dyDescent="0.25">
      <c r="A85" s="11">
        <f t="shared" si="1"/>
        <v>82</v>
      </c>
      <c r="B85" s="7" t="s">
        <v>16</v>
      </c>
      <c r="C85" s="13" t="s">
        <v>53</v>
      </c>
      <c r="D85" s="14">
        <v>2</v>
      </c>
      <c r="E85" s="15" t="s">
        <v>88</v>
      </c>
      <c r="F85" s="9" t="s">
        <v>54</v>
      </c>
      <c r="G85" s="36" t="s">
        <v>29</v>
      </c>
      <c r="H85" s="14">
        <v>210</v>
      </c>
      <c r="I85" s="14"/>
      <c r="J85" s="8" t="s">
        <v>20</v>
      </c>
      <c r="K85" s="14"/>
      <c r="L85" s="14"/>
      <c r="M85" s="17"/>
    </row>
    <row r="86" spans="1:13" x14ac:dyDescent="0.25">
      <c r="A86" s="11">
        <f t="shared" si="1"/>
        <v>83</v>
      </c>
      <c r="B86" s="7" t="s">
        <v>89</v>
      </c>
      <c r="C86" s="13" t="s">
        <v>53</v>
      </c>
      <c r="D86" s="14">
        <v>1</v>
      </c>
      <c r="E86" s="15" t="s">
        <v>90</v>
      </c>
      <c r="F86" s="9" t="s">
        <v>54</v>
      </c>
      <c r="G86" s="36" t="s">
        <v>25</v>
      </c>
      <c r="H86" s="14">
        <v>330</v>
      </c>
      <c r="I86" s="14">
        <v>294.2</v>
      </c>
      <c r="J86" s="8" t="s">
        <v>20</v>
      </c>
      <c r="K86" s="14">
        <f>140</f>
        <v>140</v>
      </c>
      <c r="L86" s="14">
        <v>22.9</v>
      </c>
      <c r="M86" s="17"/>
    </row>
    <row r="87" spans="1:13" x14ac:dyDescent="0.25">
      <c r="A87" s="5"/>
      <c r="B87" s="5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4"/>
    </row>
  </sheetData>
  <mergeCells count="11">
    <mergeCell ref="K2:K3"/>
    <mergeCell ref="L2:L3"/>
    <mergeCell ref="A1:L1"/>
    <mergeCell ref="A2:A3"/>
    <mergeCell ref="B2:B3"/>
    <mergeCell ref="C2:C3"/>
    <mergeCell ref="D2:D3"/>
    <mergeCell ref="E2:E3"/>
    <mergeCell ref="H2:H3"/>
    <mergeCell ref="I2:I3"/>
    <mergeCell ref="J2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Elīna Samanta Vesele</dc:creator>
  <cp:lastModifiedBy>Elīna Samanta Vesele</cp:lastModifiedBy>
  <dcterms:created xsi:type="dcterms:W3CDTF">2025-10-15T08:41:35Z</dcterms:created>
  <dcterms:modified xsi:type="dcterms:W3CDTF">2025-10-15T09:04:06Z</dcterms:modified>
</cp:coreProperties>
</file>